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F6700B16-F017-462E-BF55-7361FA496D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5" i="8" l="1"/>
  <c r="E236" i="8"/>
  <c r="E238" i="8" l="1"/>
  <c r="E133" i="8"/>
  <c r="E128" i="8"/>
  <c r="E118" i="8"/>
  <c r="E239" i="8"/>
  <c r="E43" i="8" l="1"/>
  <c r="E66" i="8"/>
  <c r="E203" i="8"/>
  <c r="E209" i="8" s="1"/>
  <c r="E240" i="8"/>
  <c r="E56" i="8"/>
  <c r="E23" i="8"/>
  <c r="E19" i="8"/>
  <c r="E28" i="8" l="1"/>
  <c r="E110" i="8"/>
  <c r="E139" i="8" l="1"/>
  <c r="E143" i="8" s="1"/>
  <c r="E194" i="8"/>
  <c r="E189" i="8"/>
  <c r="E184" i="8"/>
  <c r="E174" i="8"/>
  <c r="E169" i="8"/>
  <c r="E164" i="8"/>
  <c r="E159" i="8"/>
  <c r="E154" i="8"/>
  <c r="E149" i="8"/>
  <c r="E144" i="8"/>
  <c r="E148" i="8" s="1"/>
  <c r="E134" i="8"/>
  <c r="E138" i="8" s="1"/>
  <c r="E106" i="8"/>
  <c r="E121" i="8"/>
  <c r="E123" i="8" s="1"/>
  <c r="E230" i="8" l="1"/>
  <c r="E54" i="8"/>
  <c r="E196" i="8"/>
  <c r="E198" i="8" s="1"/>
  <c r="E191" i="8"/>
  <c r="E193" i="8" s="1"/>
  <c r="E186" i="8"/>
  <c r="E188" i="8" s="1"/>
  <c r="E181" i="8"/>
  <c r="E183" i="8" s="1"/>
  <c r="E176" i="8"/>
  <c r="E178" i="8" s="1"/>
  <c r="E171" i="8"/>
  <c r="E173" i="8" s="1"/>
  <c r="E166" i="8"/>
  <c r="E168" i="8" s="1"/>
  <c r="E161" i="8"/>
  <c r="E163" i="8" s="1"/>
  <c r="E156" i="8"/>
  <c r="E158" i="8" s="1"/>
  <c r="E151" i="8"/>
  <c r="E153" i="8" s="1"/>
  <c r="E234" i="8" l="1"/>
  <c r="E212" i="8"/>
  <c r="E105" i="8" l="1"/>
  <c r="E67" i="8"/>
  <c r="E92" i="8" l="1"/>
  <c r="E85" i="8"/>
  <c r="E71" i="8"/>
  <c r="E107" i="8"/>
  <c r="E233" i="8"/>
  <c r="E242" i="8"/>
  <c r="E237" i="8"/>
  <c r="E100" i="8"/>
  <c r="E75" i="8"/>
  <c r="E226" i="8"/>
  <c r="E63" i="8"/>
  <c r="E225" i="8" s="1"/>
  <c r="E48" i="8"/>
  <c r="E12" i="8"/>
  <c r="E81" i="8"/>
  <c r="E77" i="8"/>
  <c r="E83" i="8"/>
  <c r="E73" i="8"/>
  <c r="E87" i="8"/>
  <c r="E79" i="8"/>
  <c r="E89" i="8"/>
  <c r="E231" i="8" l="1"/>
  <c r="E216" i="8"/>
  <c r="E61" i="8"/>
  <c r="E46" i="8"/>
  <c r="E221" i="8" s="1"/>
  <c r="E218" i="8"/>
  <c r="E241" i="8"/>
  <c r="E202" i="8"/>
  <c r="E95" i="8"/>
  <c r="E102" i="8"/>
  <c r="E55" i="8"/>
  <c r="E22" i="8"/>
  <c r="E109" i="8"/>
  <c r="E113" i="8"/>
  <c r="E232" i="8"/>
  <c r="E220" i="8"/>
  <c r="E36" i="8"/>
  <c r="E219" i="8" s="1"/>
  <c r="E98" i="8"/>
  <c r="E217" i="8" l="1"/>
  <c r="E68" i="8"/>
  <c r="E213" i="8" s="1"/>
  <c r="E222" i="8"/>
  <c r="E224" i="8"/>
  <c r="E243" i="8"/>
  <c r="E223" i="8"/>
  <c r="E227" i="8" l="1"/>
</calcChain>
</file>

<file path=xl/sharedStrings.xml><?xml version="1.0" encoding="utf-8"?>
<sst xmlns="http://schemas.openxmlformats.org/spreadsheetml/2006/main" count="397" uniqueCount="156">
  <si>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</si>
  <si>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</si>
  <si>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</si>
  <si>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</si>
  <si>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</si>
  <si>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</si>
  <si>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</si>
  <si>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</si>
  <si>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</si>
  <si>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</si>
  <si>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</si>
  <si>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</si>
  <si>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</si>
  <si>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</si>
  <si>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</si>
  <si>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</si>
  <si>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</si>
  <si>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</si>
  <si>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</si>
  <si>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</si>
  <si>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</si>
  <si>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</si>
  <si>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</si>
  <si>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</si>
  <si>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</si>
  <si>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</si>
  <si>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</si>
  <si>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</si>
  <si>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</si>
  <si>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</si>
  <si>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</si>
  <si>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</si>
  <si>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</si>
  <si>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</si>
  <si>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</si>
  <si>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</si>
  <si>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</si>
  <si>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</si>
  <si>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</si>
  <si>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</si>
  <si>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</si>
  <si>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KPPP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</si>
  <si>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</si>
  <si>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</si>
  <si>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</si>
  <si>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</si>
  <si>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</si>
  <si>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</si>
  <si>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</si>
  <si>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</si>
  <si>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</si>
  <si>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</si>
  <si>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</si>
  <si>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</si>
  <si>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</si>
  <si>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</si>
  <si>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</si>
  <si>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</si>
  <si>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</si>
  <si>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</si>
  <si>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</si>
  <si>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</si>
  <si>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</si>
  <si>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Dienos veiklos centras</t>
  </si>
  <si>
    <t>Kretingos r. sav. Kretingos socialinių paslaugų centras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</si>
  <si>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</si>
  <si>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</si>
  <si>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</si>
  <si>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</si>
  <si>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</si>
  <si>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</si>
  <si>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</si>
  <si>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</si>
  <si>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</si>
  <si>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</si>
  <si>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</si>
  <si>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</si>
  <si>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</si>
  <si>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</si>
  <si>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</si>
  <si>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</si>
  <si>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</si>
  <si>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</si>
  <si>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</si>
  <si>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</si>
  <si>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</si>
  <si>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</si>
  <si>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</si>
  <si>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</si>
  <si>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</si>
  <si>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</si>
  <si>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</si>
  <si>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</si>
  <si>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</si>
  <si>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</si>
  <si>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</si>
  <si>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</si>
  <si>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</si>
  <si>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</si>
  <si>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</si>
  <si>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</si>
  <si>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</si>
  <si>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</si>
  <si>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</si>
  <si>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</si>
  <si>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</si>
  <si>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</si>
  <si>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</si>
  <si>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</si>
  <si>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</si>
  <si>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</si>
  <si>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</si>
  <si>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</si>
  <si>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</si>
  <si>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</si>
  <si>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</si>
  <si>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</si>
  <si>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</si>
  <si>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</si>
  <si>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</si>
  <si>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</si>
  <si>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</si>
  <si>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</si>
  <si>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</si>
  <si>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</si>
  <si>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</si>
  <si>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</si>
  <si>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</si>
  <si>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</si>
  <si>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</si>
  <si>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</si>
  <si>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</si>
  <si>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</si>
  <si>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</si>
  <si>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</si>
  <si>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</si>
  <si>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</si>
  <si>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</si>
  <si>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</si>
  <si>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</si>
  <si>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</si>
  <si>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</si>
  <si>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</si>
  <si>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</si>
  <si>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</si>
  <si>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Valstybės biudžeto lėšos (administracija)</t>
  </si>
  <si>
    <t>2026 metų Kretingos rajono savivaldybės biudžeto asignavimų paskirstymas</t>
  </si>
  <si>
    <t>2026 m. asignavimai, eurais</t>
  </si>
  <si>
    <t>35.</t>
  </si>
  <si>
    <t>Kretingos r. sav. Kretingos rajono sporto centras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</si>
  <si>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</si>
  <si>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</si>
  <si>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</si>
  <si>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</si>
  <si>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3 priedas</t>
  </si>
  <si>
    <t xml:space="preserve">                                                                             2026 m. gegužės 28  d. sprendimo Nr. T2-165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</si>
</sst>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8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0" fontId="2" fillId="0" borderId="37" xfId="1" applyFont="1" applyFill="1" applyBorder="1" applyAlignment="1" applyProtection="1">
      <alignment horizontal="left" vertical="center" wrapText="1"/>
    </xf>
    <xf numFmtId="0" fontId="1" fillId="0" borderId="42" xfId="1" applyFont="1" applyFill="1" applyBorder="1" applyAlignment="1" applyProtection="1">
      <alignment horizontal="left" vertical="center" wrapText="1"/>
    </xf>
    <xf numFmtId="0" fontId="1" fillId="0" borderId="37" xfId="1" applyFont="1" applyFill="1" applyBorder="1" applyAlignment="1" applyProtection="1">
      <alignment horizontal="center" vertical="center" wrapText="1"/>
    </xf>
    <xf numFmtId="3" fontId="1" fillId="0" borderId="4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1" applyFont="1" applyFill="1" applyBorder="1" applyAlignment="1" applyProtection="1">
      <alignment horizontal="left" vertical="center" wrapText="1"/>
    </xf>
    <xf numFmtId="0" fontId="2" fillId="0" borderId="21" xfId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12" xfId="1" applyFont="1" applyFill="1" applyBorder="1" applyAlignment="1" applyProtection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3" fontId="2" fillId="0" borderId="4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9" xfId="3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9" xfId="0" quotePrefix="1" applyFont="1" applyBorder="1" applyAlignment="1">
      <alignment horizontal="left" vertical="center" wrapText="1"/>
    </xf>
    <xf numFmtId="0" fontId="2" fillId="0" borderId="32" xfId="0" quotePrefix="1" applyFont="1" applyBorder="1" applyAlignment="1">
      <alignment horizontal="left" vertical="center" wrapText="1"/>
    </xf>
    <xf numFmtId="0" fontId="1" fillId="0" borderId="26" xfId="0" applyFont="1" applyBorder="1" applyAlignment="1">
      <alignment horizontal="right" vertical="center"/>
    </xf>
    <xf numFmtId="0" fontId="2" fillId="0" borderId="30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3"/>
  <sheetViews>
    <sheetView tabSelected="1" zoomScaleNormal="100" workbookViewId="0">
      <selection activeCell="K6" sqref="K6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18.7109375" style="2" customWidth="1"/>
    <col min="6" max="16384" width="8.85546875" style="2"/>
  </cols>
  <sheetData>
    <row r="1" spans="1:5" ht="15" x14ac:dyDescent="0.25">
      <c r="B1" s="69" t="s">
        <v>150</v>
      </c>
      <c r="C1" s="69"/>
      <c r="D1" s="69"/>
    </row>
    <row r="2" spans="1:5" ht="15.75" x14ac:dyDescent="0.25">
      <c r="B2" s="69" t="s">
        <v>151</v>
      </c>
      <c r="C2" s="70"/>
      <c r="D2" s="70"/>
    </row>
    <row r="3" spans="1:5" ht="15.75" x14ac:dyDescent="0.25">
      <c r="B3" s="69" t="s">
        <v>152</v>
      </c>
      <c r="C3" s="70"/>
      <c r="D3" s="70"/>
    </row>
    <row r="4" spans="1:5" ht="15.75" x14ac:dyDescent="0.25">
      <c r="B4" s="69" t="s">
        <v>154</v>
      </c>
      <c r="C4" s="70"/>
      <c r="D4" s="70"/>
      <c r="E4" s="68"/>
    </row>
    <row r="5" spans="1:5" ht="15.75" x14ac:dyDescent="0.25">
      <c r="B5" s="69" t="s">
        <v>153</v>
      </c>
      <c r="C5" s="70"/>
      <c r="D5" s="70"/>
      <c r="E5" s="68"/>
    </row>
    <row r="6" spans="1:5" ht="15.75" customHeight="1" x14ac:dyDescent="0.25">
      <c r="B6" s="69" t="s">
        <v>155</v>
      </c>
      <c r="C6" s="70"/>
      <c r="D6" s="70"/>
      <c r="E6" s="68"/>
    </row>
    <row r="7" spans="1:5" x14ac:dyDescent="0.2">
      <c r="B7" s="1"/>
      <c r="C7" s="1"/>
      <c r="D7" s="5"/>
      <c r="E7" s="1"/>
    </row>
    <row r="8" spans="1:5" ht="15.75" x14ac:dyDescent="0.2">
      <c r="A8" s="105" t="s">
        <v>146</v>
      </c>
      <c r="B8" s="105"/>
      <c r="C8" s="105"/>
      <c r="D8" s="105"/>
      <c r="E8" s="105"/>
    </row>
    <row r="9" spans="1:5" ht="12.75" thickBot="1" x14ac:dyDescent="0.25">
      <c r="B9" s="3"/>
      <c r="C9" s="3"/>
      <c r="D9" s="5"/>
      <c r="E9" s="1"/>
    </row>
    <row r="10" spans="1:5" ht="24.75" thickBot="1" x14ac:dyDescent="0.25">
      <c r="A10" s="10" t="s">
        <v>6</v>
      </c>
      <c r="B10" s="4" t="s">
        <v>18</v>
      </c>
      <c r="C10" s="4" t="s">
        <v>28</v>
      </c>
      <c r="D10" s="4" t="s">
        <v>19</v>
      </c>
      <c r="E10" s="9" t="s">
        <v>29</v>
      </c>
    </row>
    <row r="11" spans="1:5" ht="24" x14ac:dyDescent="0.2">
      <c r="A11" s="71" t="s">
        <v>22</v>
      </c>
      <c r="B11" s="28" t="s">
        <v>65</v>
      </c>
      <c r="C11" s="11" t="s">
        <v>31</v>
      </c>
      <c r="D11" s="8" t="s">
        <v>1</v>
      </c>
      <c r="E11" s="30">
        <v>124441</v>
      </c>
    </row>
    <row r="12" spans="1:5" ht="13.9" customHeight="1" thickBot="1" x14ac:dyDescent="0.25">
      <c r="A12" s="73"/>
      <c r="B12" s="21" t="s">
        <v>21</v>
      </c>
      <c r="C12" s="22"/>
      <c r="D12" s="23"/>
      <c r="E12" s="35">
        <f>SUBTOTAL(9,E11:E11)</f>
        <v>124441</v>
      </c>
    </row>
    <row r="13" spans="1:5" x14ac:dyDescent="0.2">
      <c r="A13" s="106" t="s">
        <v>23</v>
      </c>
      <c r="B13" s="80" t="s">
        <v>30</v>
      </c>
      <c r="C13" s="74" t="s">
        <v>31</v>
      </c>
      <c r="D13" s="8" t="s">
        <v>1</v>
      </c>
      <c r="E13" s="30">
        <v>7654326</v>
      </c>
    </row>
    <row r="14" spans="1:5" ht="12" customHeight="1" x14ac:dyDescent="0.2">
      <c r="A14" s="107"/>
      <c r="B14" s="81"/>
      <c r="C14" s="75"/>
      <c r="D14" s="6" t="s">
        <v>4</v>
      </c>
      <c r="E14" s="31">
        <v>99700</v>
      </c>
    </row>
    <row r="15" spans="1:5" ht="12" customHeight="1" x14ac:dyDescent="0.2">
      <c r="A15" s="107"/>
      <c r="B15" s="81"/>
      <c r="C15" s="75"/>
      <c r="D15" s="6" t="s">
        <v>2</v>
      </c>
      <c r="E15" s="31">
        <v>269719</v>
      </c>
    </row>
    <row r="16" spans="1:5" ht="12" customHeight="1" x14ac:dyDescent="0.2">
      <c r="A16" s="107"/>
      <c r="B16" s="81"/>
      <c r="C16" s="75"/>
      <c r="D16" s="6" t="s">
        <v>45</v>
      </c>
      <c r="E16" s="31">
        <v>25770</v>
      </c>
    </row>
    <row r="17" spans="1:5" ht="12" customHeight="1" x14ac:dyDescent="0.2">
      <c r="A17" s="107"/>
      <c r="B17" s="81"/>
      <c r="C17" s="75"/>
      <c r="D17" s="6" t="s">
        <v>106</v>
      </c>
      <c r="E17" s="31">
        <v>4550</v>
      </c>
    </row>
    <row r="18" spans="1:5" ht="12" customHeight="1" x14ac:dyDescent="0.2">
      <c r="A18" s="107"/>
      <c r="B18" s="81"/>
      <c r="C18" s="76"/>
      <c r="D18" s="6" t="s">
        <v>37</v>
      </c>
      <c r="E18" s="31">
        <v>24419</v>
      </c>
    </row>
    <row r="19" spans="1:5" ht="12" customHeight="1" x14ac:dyDescent="0.2">
      <c r="A19" s="107"/>
      <c r="B19" s="81"/>
      <c r="C19" s="25" t="s">
        <v>20</v>
      </c>
      <c r="D19" s="24"/>
      <c r="E19" s="34">
        <f>SUBTOTAL(9,E13:E18)</f>
        <v>8078484</v>
      </c>
    </row>
    <row r="20" spans="1:5" ht="12" customHeight="1" x14ac:dyDescent="0.2">
      <c r="A20" s="107"/>
      <c r="B20" s="81"/>
      <c r="C20" s="82" t="s">
        <v>32</v>
      </c>
      <c r="D20" s="6" t="s">
        <v>1</v>
      </c>
      <c r="E20" s="31">
        <v>1610000</v>
      </c>
    </row>
    <row r="21" spans="1:5" ht="12" customHeight="1" x14ac:dyDescent="0.2">
      <c r="A21" s="107"/>
      <c r="B21" s="81"/>
      <c r="C21" s="75"/>
      <c r="D21" s="6" t="s">
        <v>4</v>
      </c>
      <c r="E21" s="31">
        <v>241900</v>
      </c>
    </row>
    <row r="22" spans="1:5" ht="12" customHeight="1" x14ac:dyDescent="0.2">
      <c r="A22" s="107"/>
      <c r="B22" s="81"/>
      <c r="C22" s="25" t="s">
        <v>20</v>
      </c>
      <c r="D22" s="24"/>
      <c r="E22" s="34">
        <f>SUM(E20:E21)</f>
        <v>1851900</v>
      </c>
    </row>
    <row r="23" spans="1:5" ht="12" customHeight="1" x14ac:dyDescent="0.2">
      <c r="A23" s="107"/>
      <c r="B23" s="81"/>
      <c r="C23" s="82" t="s">
        <v>33</v>
      </c>
      <c r="D23" s="6" t="s">
        <v>1</v>
      </c>
      <c r="E23" s="31">
        <f>580000</f>
        <v>580000</v>
      </c>
    </row>
    <row r="24" spans="1:5" ht="12" customHeight="1" x14ac:dyDescent="0.2">
      <c r="A24" s="107"/>
      <c r="B24" s="81"/>
      <c r="C24" s="75"/>
      <c r="D24" s="6" t="s">
        <v>2</v>
      </c>
      <c r="E24" s="31">
        <v>463400</v>
      </c>
    </row>
    <row r="25" spans="1:5" ht="12" customHeight="1" x14ac:dyDescent="0.2">
      <c r="A25" s="107"/>
      <c r="B25" s="81"/>
      <c r="C25" s="75"/>
      <c r="D25" s="6" t="s">
        <v>45</v>
      </c>
      <c r="E25" s="31">
        <v>324000</v>
      </c>
    </row>
    <row r="26" spans="1:5" ht="12" customHeight="1" x14ac:dyDescent="0.2">
      <c r="A26" s="107"/>
      <c r="B26" s="81"/>
      <c r="C26" s="75"/>
      <c r="D26" s="6" t="s">
        <v>106</v>
      </c>
      <c r="E26" s="31">
        <v>44000</v>
      </c>
    </row>
    <row r="27" spans="1:5" ht="12" customHeight="1" x14ac:dyDescent="0.2">
      <c r="A27" s="107"/>
      <c r="B27" s="81"/>
      <c r="C27" s="76"/>
      <c r="D27" s="6" t="s">
        <v>37</v>
      </c>
      <c r="E27" s="31">
        <v>469268</v>
      </c>
    </row>
    <row r="28" spans="1:5" ht="12" customHeight="1" x14ac:dyDescent="0.2">
      <c r="A28" s="107"/>
      <c r="B28" s="81"/>
      <c r="C28" s="25" t="s">
        <v>20</v>
      </c>
      <c r="D28" s="24"/>
      <c r="E28" s="34">
        <f>SUBTOTAL(9,E23:E27)</f>
        <v>1880668</v>
      </c>
    </row>
    <row r="29" spans="1:5" ht="12" customHeight="1" x14ac:dyDescent="0.2">
      <c r="A29" s="107"/>
      <c r="B29" s="81"/>
      <c r="C29" s="78" t="s">
        <v>35</v>
      </c>
      <c r="D29" s="6" t="s">
        <v>1</v>
      </c>
      <c r="E29" s="31">
        <v>5675221</v>
      </c>
    </row>
    <row r="30" spans="1:5" ht="12" customHeight="1" x14ac:dyDescent="0.2">
      <c r="A30" s="107"/>
      <c r="B30" s="81"/>
      <c r="C30" s="79"/>
      <c r="D30" s="6" t="s">
        <v>36</v>
      </c>
      <c r="E30" s="31">
        <v>1227800</v>
      </c>
    </row>
    <row r="31" spans="1:5" ht="12" customHeight="1" x14ac:dyDescent="0.2">
      <c r="A31" s="107"/>
      <c r="B31" s="81"/>
      <c r="C31" s="79"/>
      <c r="D31" s="6" t="s">
        <v>104</v>
      </c>
      <c r="E31" s="31">
        <v>575000</v>
      </c>
    </row>
    <row r="32" spans="1:5" ht="12" customHeight="1" x14ac:dyDescent="0.2">
      <c r="A32" s="107"/>
      <c r="B32" s="81"/>
      <c r="C32" s="79"/>
      <c r="D32" s="6" t="s">
        <v>101</v>
      </c>
      <c r="E32" s="31">
        <v>474000</v>
      </c>
    </row>
    <row r="33" spans="1:5" ht="12" customHeight="1" x14ac:dyDescent="0.2">
      <c r="A33" s="107"/>
      <c r="B33" s="81"/>
      <c r="C33" s="79"/>
      <c r="D33" s="6" t="s">
        <v>106</v>
      </c>
      <c r="E33" s="31">
        <v>317304</v>
      </c>
    </row>
    <row r="34" spans="1:5" ht="12" customHeight="1" x14ac:dyDescent="0.2">
      <c r="A34" s="107"/>
      <c r="B34" s="81"/>
      <c r="C34" s="79"/>
      <c r="D34" s="6" t="s">
        <v>37</v>
      </c>
      <c r="E34" s="31">
        <v>697000</v>
      </c>
    </row>
    <row r="35" spans="1:5" ht="12" customHeight="1" x14ac:dyDescent="0.2">
      <c r="A35" s="107"/>
      <c r="B35" s="81"/>
      <c r="C35" s="79"/>
      <c r="D35" s="6" t="s">
        <v>34</v>
      </c>
      <c r="E35" s="31">
        <v>4339050</v>
      </c>
    </row>
    <row r="36" spans="1:5" ht="12" customHeight="1" x14ac:dyDescent="0.2">
      <c r="A36" s="107"/>
      <c r="B36" s="81"/>
      <c r="C36" s="25" t="s">
        <v>20</v>
      </c>
      <c r="D36" s="24"/>
      <c r="E36" s="34">
        <f t="shared" ref="E36" si="0">SUBTOTAL(9,E29:E35)</f>
        <v>13305375</v>
      </c>
    </row>
    <row r="37" spans="1:5" ht="12" customHeight="1" x14ac:dyDescent="0.2">
      <c r="A37" s="107"/>
      <c r="B37" s="81"/>
      <c r="C37" s="82" t="s">
        <v>38</v>
      </c>
      <c r="D37" s="6" t="s">
        <v>1</v>
      </c>
      <c r="E37" s="31">
        <v>9580300</v>
      </c>
    </row>
    <row r="38" spans="1:5" ht="12" customHeight="1" x14ac:dyDescent="0.2">
      <c r="A38" s="107"/>
      <c r="B38" s="81"/>
      <c r="C38" s="75"/>
      <c r="D38" s="6" t="s">
        <v>39</v>
      </c>
      <c r="E38" s="31">
        <v>74300</v>
      </c>
    </row>
    <row r="39" spans="1:5" ht="12" customHeight="1" x14ac:dyDescent="0.2">
      <c r="A39" s="107"/>
      <c r="B39" s="81"/>
      <c r="C39" s="75"/>
      <c r="D39" s="6" t="s">
        <v>40</v>
      </c>
      <c r="E39" s="31">
        <v>280364</v>
      </c>
    </row>
    <row r="40" spans="1:5" ht="12" customHeight="1" x14ac:dyDescent="0.2">
      <c r="A40" s="107"/>
      <c r="B40" s="81"/>
      <c r="C40" s="75"/>
      <c r="D40" s="6" t="s">
        <v>41</v>
      </c>
      <c r="E40" s="31">
        <v>2531200</v>
      </c>
    </row>
    <row r="41" spans="1:5" ht="12" customHeight="1" x14ac:dyDescent="0.2">
      <c r="A41" s="107"/>
      <c r="B41" s="81"/>
      <c r="C41" s="75"/>
      <c r="D41" s="6" t="s">
        <v>45</v>
      </c>
      <c r="E41" s="31">
        <v>54000</v>
      </c>
    </row>
    <row r="42" spans="1:5" ht="12" customHeight="1" x14ac:dyDescent="0.2">
      <c r="A42" s="107"/>
      <c r="B42" s="81"/>
      <c r="C42" s="76"/>
      <c r="D42" s="6" t="s">
        <v>106</v>
      </c>
      <c r="E42" s="31">
        <v>11400</v>
      </c>
    </row>
    <row r="43" spans="1:5" ht="12" customHeight="1" x14ac:dyDescent="0.2">
      <c r="A43" s="107"/>
      <c r="B43" s="81"/>
      <c r="C43" s="25" t="s">
        <v>20</v>
      </c>
      <c r="D43" s="24"/>
      <c r="E43" s="34">
        <f>SUBTOTAL(9,E37:E42)</f>
        <v>12531564</v>
      </c>
    </row>
    <row r="44" spans="1:5" ht="12" customHeight="1" x14ac:dyDescent="0.2">
      <c r="A44" s="107"/>
      <c r="B44" s="81"/>
      <c r="C44" s="82" t="s">
        <v>42</v>
      </c>
      <c r="D44" s="6" t="s">
        <v>1</v>
      </c>
      <c r="E44" s="31">
        <v>300734</v>
      </c>
    </row>
    <row r="45" spans="1:5" ht="12" customHeight="1" x14ac:dyDescent="0.2">
      <c r="A45" s="107"/>
      <c r="B45" s="81"/>
      <c r="C45" s="76"/>
      <c r="D45" s="6" t="s">
        <v>40</v>
      </c>
      <c r="E45" s="31">
        <v>49566</v>
      </c>
    </row>
    <row r="46" spans="1:5" ht="12" customHeight="1" x14ac:dyDescent="0.2">
      <c r="A46" s="107"/>
      <c r="B46" s="81"/>
      <c r="C46" s="25" t="s">
        <v>20</v>
      </c>
      <c r="D46" s="24"/>
      <c r="E46" s="34">
        <f>SUBTOTAL(9,E44:E45)</f>
        <v>350300</v>
      </c>
    </row>
    <row r="47" spans="1:5" ht="12" customHeight="1" x14ac:dyDescent="0.2">
      <c r="A47" s="107"/>
      <c r="B47" s="81"/>
      <c r="C47" s="20" t="s">
        <v>43</v>
      </c>
      <c r="D47" s="6" t="s">
        <v>1</v>
      </c>
      <c r="E47" s="31">
        <v>567000</v>
      </c>
    </row>
    <row r="48" spans="1:5" ht="12" customHeight="1" x14ac:dyDescent="0.2">
      <c r="A48" s="107"/>
      <c r="B48" s="81"/>
      <c r="C48" s="25" t="s">
        <v>20</v>
      </c>
      <c r="D48" s="24"/>
      <c r="E48" s="34">
        <f>SUBTOTAL(9,E47:E47)</f>
        <v>567000</v>
      </c>
    </row>
    <row r="49" spans="1:5" ht="12" customHeight="1" x14ac:dyDescent="0.2">
      <c r="A49" s="107"/>
      <c r="B49" s="81"/>
      <c r="C49" s="78" t="s">
        <v>44</v>
      </c>
      <c r="D49" s="6" t="s">
        <v>1</v>
      </c>
      <c r="E49" s="31">
        <v>1250300</v>
      </c>
    </row>
    <row r="50" spans="1:5" ht="12" customHeight="1" x14ac:dyDescent="0.2">
      <c r="A50" s="107"/>
      <c r="B50" s="81"/>
      <c r="C50" s="79"/>
      <c r="D50" s="6" t="s">
        <v>3</v>
      </c>
      <c r="E50" s="31">
        <v>650103</v>
      </c>
    </row>
    <row r="51" spans="1:5" ht="12" customHeight="1" x14ac:dyDescent="0.2">
      <c r="A51" s="107"/>
      <c r="B51" s="81"/>
      <c r="C51" s="79"/>
      <c r="D51" s="6" t="s">
        <v>106</v>
      </c>
      <c r="E51" s="31">
        <v>256822</v>
      </c>
    </row>
    <row r="52" spans="1:5" ht="12" customHeight="1" x14ac:dyDescent="0.2">
      <c r="A52" s="107"/>
      <c r="B52" s="81"/>
      <c r="C52" s="79"/>
      <c r="D52" s="6" t="s">
        <v>37</v>
      </c>
      <c r="E52" s="31">
        <v>332747</v>
      </c>
    </row>
    <row r="53" spans="1:5" ht="12" customHeight="1" x14ac:dyDescent="0.2">
      <c r="A53" s="107"/>
      <c r="B53" s="81"/>
      <c r="C53" s="79"/>
      <c r="D53" s="6" t="s">
        <v>45</v>
      </c>
      <c r="E53" s="31">
        <v>166659</v>
      </c>
    </row>
    <row r="54" spans="1:5" ht="12" customHeight="1" x14ac:dyDescent="0.2">
      <c r="A54" s="107"/>
      <c r="B54" s="81"/>
      <c r="C54" s="20" t="s">
        <v>105</v>
      </c>
      <c r="D54" s="48" t="s">
        <v>3</v>
      </c>
      <c r="E54" s="61">
        <f>3384064</f>
        <v>3384064</v>
      </c>
    </row>
    <row r="55" spans="1:5" ht="12" customHeight="1" x14ac:dyDescent="0.2">
      <c r="A55" s="107"/>
      <c r="B55" s="81"/>
      <c r="C55" s="25" t="s">
        <v>20</v>
      </c>
      <c r="D55" s="24"/>
      <c r="E55" s="34">
        <f>SUBTOTAL(9,E49:E54)</f>
        <v>6040695</v>
      </c>
    </row>
    <row r="56" spans="1:5" ht="12" customHeight="1" x14ac:dyDescent="0.2">
      <c r="A56" s="107"/>
      <c r="B56" s="81"/>
      <c r="C56" s="78" t="s">
        <v>46</v>
      </c>
      <c r="D56" s="6" t="s">
        <v>1</v>
      </c>
      <c r="E56" s="31">
        <f>3023000</f>
        <v>3023000</v>
      </c>
    </row>
    <row r="57" spans="1:5" ht="12" customHeight="1" x14ac:dyDescent="0.2">
      <c r="A57" s="107"/>
      <c r="B57" s="81"/>
      <c r="C57" s="79"/>
      <c r="D57" s="6" t="s">
        <v>2</v>
      </c>
      <c r="E57" s="31">
        <v>2713100</v>
      </c>
    </row>
    <row r="58" spans="1:5" ht="12" customHeight="1" x14ac:dyDescent="0.2">
      <c r="A58" s="107"/>
      <c r="B58" s="81"/>
      <c r="C58" s="79"/>
      <c r="D58" s="6" t="s">
        <v>106</v>
      </c>
      <c r="E58" s="31">
        <v>1600</v>
      </c>
    </row>
    <row r="59" spans="1:5" ht="12" customHeight="1" x14ac:dyDescent="0.2">
      <c r="A59" s="107"/>
      <c r="B59" s="81"/>
      <c r="C59" s="79"/>
      <c r="D59" s="6" t="s">
        <v>37</v>
      </c>
      <c r="E59" s="31">
        <v>310470</v>
      </c>
    </row>
    <row r="60" spans="1:5" ht="12" customHeight="1" x14ac:dyDescent="0.2">
      <c r="A60" s="107"/>
      <c r="B60" s="81"/>
      <c r="C60" s="79"/>
      <c r="D60" s="6" t="s">
        <v>45</v>
      </c>
      <c r="E60" s="31">
        <v>14400</v>
      </c>
    </row>
    <row r="61" spans="1:5" ht="12" customHeight="1" x14ac:dyDescent="0.2">
      <c r="A61" s="107"/>
      <c r="B61" s="81"/>
      <c r="C61" s="25" t="s">
        <v>20</v>
      </c>
      <c r="D61" s="24"/>
      <c r="E61" s="34">
        <f>SUBTOTAL(9,E56:E60)</f>
        <v>6062570</v>
      </c>
    </row>
    <row r="62" spans="1:5" ht="12" customHeight="1" x14ac:dyDescent="0.2">
      <c r="A62" s="107"/>
      <c r="B62" s="81"/>
      <c r="C62" s="12" t="s">
        <v>47</v>
      </c>
      <c r="D62" s="6" t="s">
        <v>1</v>
      </c>
      <c r="E62" s="31">
        <v>818500</v>
      </c>
    </row>
    <row r="63" spans="1:5" ht="12" customHeight="1" x14ac:dyDescent="0.2">
      <c r="A63" s="107"/>
      <c r="B63" s="81"/>
      <c r="C63" s="25" t="s">
        <v>20</v>
      </c>
      <c r="D63" s="6"/>
      <c r="E63" s="34">
        <f>SUBTOTAL(9,E62:E62)</f>
        <v>818500</v>
      </c>
    </row>
    <row r="64" spans="1:5" ht="12" customHeight="1" x14ac:dyDescent="0.2">
      <c r="A64" s="107"/>
      <c r="B64" s="81"/>
      <c r="C64" s="82" t="s">
        <v>48</v>
      </c>
      <c r="D64" s="6" t="s">
        <v>1</v>
      </c>
      <c r="E64" s="31">
        <v>175000</v>
      </c>
    </row>
    <row r="65" spans="1:5" ht="12" customHeight="1" x14ac:dyDescent="0.2">
      <c r="A65" s="107"/>
      <c r="B65" s="81"/>
      <c r="C65" s="75"/>
      <c r="D65" s="6" t="s">
        <v>39</v>
      </c>
      <c r="E65" s="31">
        <v>75000</v>
      </c>
    </row>
    <row r="66" spans="1:5" ht="12" customHeight="1" x14ac:dyDescent="0.2">
      <c r="A66" s="107"/>
      <c r="B66" s="81"/>
      <c r="C66" s="75"/>
      <c r="D66" s="6" t="s">
        <v>2</v>
      </c>
      <c r="E66" s="31">
        <f>98328</f>
        <v>98328</v>
      </c>
    </row>
    <row r="67" spans="1:5" ht="12" customHeight="1" x14ac:dyDescent="0.2">
      <c r="A67" s="107"/>
      <c r="B67" s="81"/>
      <c r="C67" s="25" t="s">
        <v>20</v>
      </c>
      <c r="D67" s="24"/>
      <c r="E67" s="34">
        <f>SUBTOTAL(9,E64:E66)</f>
        <v>348328</v>
      </c>
    </row>
    <row r="68" spans="1:5" ht="12.75" thickBot="1" x14ac:dyDescent="0.25">
      <c r="A68" s="108"/>
      <c r="B68" s="21" t="s">
        <v>21</v>
      </c>
      <c r="C68" s="22"/>
      <c r="D68" s="23"/>
      <c r="E68" s="35">
        <f>E19+E22+E28+E36+E43+E46+E48+E55+E61+E63+E67</f>
        <v>51835384</v>
      </c>
    </row>
    <row r="69" spans="1:5" x14ac:dyDescent="0.2">
      <c r="A69" s="71" t="s">
        <v>109</v>
      </c>
      <c r="B69" s="74" t="s">
        <v>103</v>
      </c>
      <c r="C69" s="74" t="s">
        <v>31</v>
      </c>
      <c r="D69" s="8" t="s">
        <v>1</v>
      </c>
      <c r="E69" s="30">
        <v>59035</v>
      </c>
    </row>
    <row r="70" spans="1:5" x14ac:dyDescent="0.2">
      <c r="A70" s="72"/>
      <c r="B70" s="76"/>
      <c r="C70" s="76"/>
      <c r="D70" s="29" t="s">
        <v>2</v>
      </c>
      <c r="E70" s="32">
        <v>730600</v>
      </c>
    </row>
    <row r="71" spans="1:5" ht="13.9" customHeight="1" thickBot="1" x14ac:dyDescent="0.25">
      <c r="A71" s="73"/>
      <c r="B71" s="21" t="s">
        <v>21</v>
      </c>
      <c r="C71" s="22"/>
      <c r="D71" s="23"/>
      <c r="E71" s="35">
        <f>SUBTOTAL(9,E69:E70)</f>
        <v>789635</v>
      </c>
    </row>
    <row r="72" spans="1:5" ht="24" x14ac:dyDescent="0.2">
      <c r="A72" s="71" t="s">
        <v>110</v>
      </c>
      <c r="B72" s="27" t="s">
        <v>50</v>
      </c>
      <c r="C72" s="26" t="s">
        <v>32</v>
      </c>
      <c r="D72" s="8" t="s">
        <v>1</v>
      </c>
      <c r="E72" s="30">
        <v>304903</v>
      </c>
    </row>
    <row r="73" spans="1:5" ht="13.9" customHeight="1" thickBot="1" x14ac:dyDescent="0.25">
      <c r="A73" s="73"/>
      <c r="B73" s="21" t="s">
        <v>21</v>
      </c>
      <c r="C73" s="22"/>
      <c r="D73" s="23"/>
      <c r="E73" s="35">
        <f>SUBTOTAL(9,E72:E72)</f>
        <v>304903</v>
      </c>
    </row>
    <row r="74" spans="1:5" ht="24" x14ac:dyDescent="0.2">
      <c r="A74" s="71" t="s">
        <v>111</v>
      </c>
      <c r="B74" s="28" t="s">
        <v>51</v>
      </c>
      <c r="C74" s="26" t="s">
        <v>32</v>
      </c>
      <c r="D74" s="8" t="s">
        <v>1</v>
      </c>
      <c r="E74" s="30">
        <v>166129</v>
      </c>
    </row>
    <row r="75" spans="1:5" ht="13.9" customHeight="1" thickBot="1" x14ac:dyDescent="0.25">
      <c r="A75" s="73"/>
      <c r="B75" s="21" t="s">
        <v>21</v>
      </c>
      <c r="C75" s="22"/>
      <c r="D75" s="23"/>
      <c r="E75" s="35">
        <f>SUBTOTAL(9,E74:E74)</f>
        <v>166129</v>
      </c>
    </row>
    <row r="76" spans="1:5" ht="24" x14ac:dyDescent="0.2">
      <c r="A76" s="71" t="s">
        <v>112</v>
      </c>
      <c r="B76" s="28" t="s">
        <v>52</v>
      </c>
      <c r="C76" s="26" t="s">
        <v>32</v>
      </c>
      <c r="D76" s="8" t="s">
        <v>1</v>
      </c>
      <c r="E76" s="30">
        <v>182389</v>
      </c>
    </row>
    <row r="77" spans="1:5" ht="13.9" customHeight="1" thickBot="1" x14ac:dyDescent="0.25">
      <c r="A77" s="73"/>
      <c r="B77" s="21" t="s">
        <v>21</v>
      </c>
      <c r="C77" s="22"/>
      <c r="D77" s="23"/>
      <c r="E77" s="35">
        <f>SUBTOTAL(9,E76:E76)</f>
        <v>182389</v>
      </c>
    </row>
    <row r="78" spans="1:5" ht="24" x14ac:dyDescent="0.2">
      <c r="A78" s="71" t="s">
        <v>113</v>
      </c>
      <c r="B78" s="26" t="s">
        <v>49</v>
      </c>
      <c r="C78" s="26" t="s">
        <v>32</v>
      </c>
      <c r="D78" s="8" t="s">
        <v>1</v>
      </c>
      <c r="E78" s="30">
        <v>1694444</v>
      </c>
    </row>
    <row r="79" spans="1:5" ht="13.9" customHeight="1" thickBot="1" x14ac:dyDescent="0.25">
      <c r="A79" s="73"/>
      <c r="B79" s="21" t="s">
        <v>21</v>
      </c>
      <c r="C79" s="22"/>
      <c r="D79" s="23"/>
      <c r="E79" s="35">
        <f>SUBTOTAL(9,E78:E78)</f>
        <v>1694444</v>
      </c>
    </row>
    <row r="80" spans="1:5" ht="24" x14ac:dyDescent="0.2">
      <c r="A80" s="71" t="s">
        <v>114</v>
      </c>
      <c r="B80" s="28" t="s">
        <v>53</v>
      </c>
      <c r="C80" s="26" t="s">
        <v>32</v>
      </c>
      <c r="D80" s="8" t="s">
        <v>1</v>
      </c>
      <c r="E80" s="30">
        <v>206176</v>
      </c>
    </row>
    <row r="81" spans="1:8" ht="13.9" customHeight="1" thickBot="1" x14ac:dyDescent="0.25">
      <c r="A81" s="73"/>
      <c r="B81" s="21" t="s">
        <v>21</v>
      </c>
      <c r="C81" s="22"/>
      <c r="D81" s="23"/>
      <c r="E81" s="35">
        <f>SUBTOTAL(9,E80:E80)</f>
        <v>206176</v>
      </c>
    </row>
    <row r="82" spans="1:8" ht="24" x14ac:dyDescent="0.2">
      <c r="A82" s="71" t="s">
        <v>115</v>
      </c>
      <c r="B82" s="28" t="s">
        <v>54</v>
      </c>
      <c r="C82" s="26" t="s">
        <v>32</v>
      </c>
      <c r="D82" s="8" t="s">
        <v>1</v>
      </c>
      <c r="E82" s="30">
        <v>142332</v>
      </c>
    </row>
    <row r="83" spans="1:8" ht="13.9" customHeight="1" thickBot="1" x14ac:dyDescent="0.25">
      <c r="A83" s="73"/>
      <c r="B83" s="21" t="s">
        <v>21</v>
      </c>
      <c r="C83" s="22"/>
      <c r="D83" s="23"/>
      <c r="E83" s="35">
        <f>SUBTOTAL(9,E82:E82)</f>
        <v>142332</v>
      </c>
    </row>
    <row r="84" spans="1:8" ht="24" x14ac:dyDescent="0.2">
      <c r="A84" s="71" t="s">
        <v>116</v>
      </c>
      <c r="B84" s="28" t="s">
        <v>55</v>
      </c>
      <c r="C84" s="26" t="s">
        <v>32</v>
      </c>
      <c r="D84" s="8" t="s">
        <v>1</v>
      </c>
      <c r="E84" s="30">
        <v>283625</v>
      </c>
    </row>
    <row r="85" spans="1:8" ht="13.9" customHeight="1" thickBot="1" x14ac:dyDescent="0.25">
      <c r="A85" s="73"/>
      <c r="B85" s="21" t="s">
        <v>21</v>
      </c>
      <c r="C85" s="22"/>
      <c r="D85" s="23"/>
      <c r="E85" s="35">
        <f>SUBTOTAL(9,E84:E84)</f>
        <v>283625</v>
      </c>
    </row>
    <row r="86" spans="1:8" ht="24" x14ac:dyDescent="0.2">
      <c r="A86" s="71" t="s">
        <v>117</v>
      </c>
      <c r="B86" s="28" t="s">
        <v>56</v>
      </c>
      <c r="C86" s="26" t="s">
        <v>32</v>
      </c>
      <c r="D86" s="8" t="s">
        <v>1</v>
      </c>
      <c r="E86" s="30">
        <v>148626</v>
      </c>
    </row>
    <row r="87" spans="1:8" ht="13.9" customHeight="1" thickBot="1" x14ac:dyDescent="0.25">
      <c r="A87" s="73"/>
      <c r="B87" s="21" t="s">
        <v>21</v>
      </c>
      <c r="C87" s="22"/>
      <c r="D87" s="23"/>
      <c r="E87" s="35">
        <f>SUBTOTAL(9,E86:E86)</f>
        <v>148626</v>
      </c>
    </row>
    <row r="88" spans="1:8" ht="24" x14ac:dyDescent="0.2">
      <c r="A88" s="71" t="s">
        <v>118</v>
      </c>
      <c r="B88" s="28" t="s">
        <v>57</v>
      </c>
      <c r="C88" s="26" t="s">
        <v>32</v>
      </c>
      <c r="D88" s="8" t="s">
        <v>1</v>
      </c>
      <c r="E88" s="30">
        <v>212533</v>
      </c>
    </row>
    <row r="89" spans="1:8" ht="13.9" customHeight="1" thickBot="1" x14ac:dyDescent="0.25">
      <c r="A89" s="73"/>
      <c r="B89" s="21" t="s">
        <v>21</v>
      </c>
      <c r="C89" s="22"/>
      <c r="D89" s="23"/>
      <c r="E89" s="35">
        <f>SUBTOTAL(9,E88:E88)</f>
        <v>212533</v>
      </c>
      <c r="H89" s="63"/>
    </row>
    <row r="90" spans="1:8" ht="12" customHeight="1" x14ac:dyDescent="0.2">
      <c r="A90" s="71" t="s">
        <v>119</v>
      </c>
      <c r="B90" s="74" t="s">
        <v>58</v>
      </c>
      <c r="C90" s="74" t="s">
        <v>42</v>
      </c>
      <c r="D90" s="8" t="s">
        <v>1</v>
      </c>
      <c r="E90" s="30">
        <v>29411</v>
      </c>
    </row>
    <row r="91" spans="1:8" ht="12" customHeight="1" x14ac:dyDescent="0.2">
      <c r="A91" s="72"/>
      <c r="B91" s="76"/>
      <c r="C91" s="76"/>
      <c r="D91" s="6" t="s">
        <v>2</v>
      </c>
      <c r="E91" s="31">
        <v>489770</v>
      </c>
    </row>
    <row r="92" spans="1:8" ht="13.9" customHeight="1" thickBot="1" x14ac:dyDescent="0.25">
      <c r="A92" s="73"/>
      <c r="B92" s="21" t="s">
        <v>21</v>
      </c>
      <c r="C92" s="22"/>
      <c r="D92" s="23"/>
      <c r="E92" s="35">
        <f>SUBTOTAL(9,E90:E91)</f>
        <v>519181</v>
      </c>
    </row>
    <row r="93" spans="1:8" ht="12" customHeight="1" x14ac:dyDescent="0.2">
      <c r="A93" s="71" t="s">
        <v>120</v>
      </c>
      <c r="B93" s="74" t="s">
        <v>59</v>
      </c>
      <c r="C93" s="74" t="s">
        <v>43</v>
      </c>
      <c r="D93" s="8" t="s">
        <v>1</v>
      </c>
      <c r="E93" s="30">
        <v>1693456</v>
      </c>
    </row>
    <row r="94" spans="1:8" ht="12" customHeight="1" x14ac:dyDescent="0.2">
      <c r="A94" s="72"/>
      <c r="B94" s="76"/>
      <c r="C94" s="76"/>
      <c r="D94" s="24" t="s">
        <v>4</v>
      </c>
      <c r="E94" s="33">
        <v>112200</v>
      </c>
    </row>
    <row r="95" spans="1:8" ht="13.15" customHeight="1" thickBot="1" x14ac:dyDescent="0.25">
      <c r="A95" s="73"/>
      <c r="B95" s="21" t="s">
        <v>21</v>
      </c>
      <c r="C95" s="22"/>
      <c r="D95" s="23"/>
      <c r="E95" s="35">
        <f>SUBTOTAL(9,E93:E94)</f>
        <v>1805656</v>
      </c>
    </row>
    <row r="96" spans="1:8" ht="12" customHeight="1" x14ac:dyDescent="0.2">
      <c r="A96" s="71" t="s">
        <v>121</v>
      </c>
      <c r="B96" s="74" t="s">
        <v>60</v>
      </c>
      <c r="C96" s="74" t="s">
        <v>43</v>
      </c>
      <c r="D96" s="8" t="s">
        <v>1</v>
      </c>
      <c r="E96" s="30">
        <v>396287</v>
      </c>
    </row>
    <row r="97" spans="1:9" ht="12" customHeight="1" x14ac:dyDescent="0.2">
      <c r="A97" s="72"/>
      <c r="B97" s="76"/>
      <c r="C97" s="76"/>
      <c r="D97" s="24" t="s">
        <v>4</v>
      </c>
      <c r="E97" s="33">
        <v>20900</v>
      </c>
    </row>
    <row r="98" spans="1:9" ht="13.9" customHeight="1" thickBot="1" x14ac:dyDescent="0.25">
      <c r="A98" s="73"/>
      <c r="B98" s="21" t="s">
        <v>21</v>
      </c>
      <c r="C98" s="22"/>
      <c r="D98" s="23"/>
      <c r="E98" s="35">
        <f>SUBTOTAL(9,E96:E97)</f>
        <v>417187</v>
      </c>
    </row>
    <row r="99" spans="1:9" x14ac:dyDescent="0.2">
      <c r="A99" s="71" t="s">
        <v>122</v>
      </c>
      <c r="B99" s="74" t="s">
        <v>61</v>
      </c>
      <c r="C99" s="74" t="s">
        <v>43</v>
      </c>
      <c r="D99" s="8" t="s">
        <v>1</v>
      </c>
      <c r="E99" s="30">
        <v>1475527</v>
      </c>
    </row>
    <row r="100" spans="1:9" ht="12" customHeight="1" x14ac:dyDescent="0.2">
      <c r="A100" s="72"/>
      <c r="B100" s="75"/>
      <c r="C100" s="75"/>
      <c r="D100" s="24" t="s">
        <v>4</v>
      </c>
      <c r="E100" s="33">
        <f>19000</f>
        <v>19000</v>
      </c>
    </row>
    <row r="101" spans="1:9" ht="12" customHeight="1" x14ac:dyDescent="0.2">
      <c r="A101" s="72"/>
      <c r="B101" s="76"/>
      <c r="C101" s="76"/>
      <c r="D101" s="6" t="s">
        <v>37</v>
      </c>
      <c r="E101" s="31">
        <v>45700</v>
      </c>
    </row>
    <row r="102" spans="1:9" ht="13.9" customHeight="1" thickBot="1" x14ac:dyDescent="0.25">
      <c r="A102" s="73"/>
      <c r="B102" s="21" t="s">
        <v>21</v>
      </c>
      <c r="C102" s="22"/>
      <c r="D102" s="23"/>
      <c r="E102" s="35">
        <f>SUBTOTAL(9,E99:E101)</f>
        <v>1540227</v>
      </c>
      <c r="I102" s="63"/>
    </row>
    <row r="103" spans="1:9" ht="12" customHeight="1" x14ac:dyDescent="0.2">
      <c r="A103" s="71" t="s">
        <v>123</v>
      </c>
      <c r="B103" s="74" t="s">
        <v>62</v>
      </c>
      <c r="C103" s="74" t="s">
        <v>43</v>
      </c>
      <c r="D103" s="8" t="s">
        <v>1</v>
      </c>
      <c r="E103" s="30">
        <v>1196222</v>
      </c>
      <c r="I103" s="63"/>
    </row>
    <row r="104" spans="1:9" ht="12" customHeight="1" x14ac:dyDescent="0.2">
      <c r="A104" s="72"/>
      <c r="B104" s="75"/>
      <c r="C104" s="75"/>
      <c r="D104" s="6" t="s">
        <v>4</v>
      </c>
      <c r="E104" s="31">
        <v>515300</v>
      </c>
      <c r="I104" s="63"/>
    </row>
    <row r="105" spans="1:9" ht="13.9" customHeight="1" thickBot="1" x14ac:dyDescent="0.25">
      <c r="A105" s="73"/>
      <c r="B105" s="21" t="s">
        <v>21</v>
      </c>
      <c r="C105" s="22"/>
      <c r="D105" s="23"/>
      <c r="E105" s="35">
        <f>SUBTOTAL(9,E103:E104)</f>
        <v>1711522</v>
      </c>
      <c r="H105" s="1"/>
      <c r="I105" s="64"/>
    </row>
    <row r="106" spans="1:9" x14ac:dyDescent="0.2">
      <c r="A106" s="71" t="s">
        <v>124</v>
      </c>
      <c r="B106" s="74" t="s">
        <v>67</v>
      </c>
      <c r="C106" s="74" t="s">
        <v>44</v>
      </c>
      <c r="D106" s="8" t="s">
        <v>1</v>
      </c>
      <c r="E106" s="30">
        <f>501310</f>
        <v>501310</v>
      </c>
    </row>
    <row r="107" spans="1:9" ht="12" customHeight="1" x14ac:dyDescent="0.2">
      <c r="A107" s="72"/>
      <c r="B107" s="75"/>
      <c r="C107" s="75"/>
      <c r="D107" s="24" t="s">
        <v>4</v>
      </c>
      <c r="E107" s="33">
        <f>14000</f>
        <v>14000</v>
      </c>
    </row>
    <row r="108" spans="1:9" ht="12" customHeight="1" x14ac:dyDescent="0.2">
      <c r="A108" s="72"/>
      <c r="B108" s="75"/>
      <c r="C108" s="75"/>
      <c r="D108" s="6" t="s">
        <v>3</v>
      </c>
      <c r="E108" s="31">
        <v>2096782</v>
      </c>
    </row>
    <row r="109" spans="1:9" ht="13.9" customHeight="1" thickBot="1" x14ac:dyDescent="0.25">
      <c r="A109" s="73"/>
      <c r="B109" s="21" t="s">
        <v>21</v>
      </c>
      <c r="C109" s="22"/>
      <c r="D109" s="23"/>
      <c r="E109" s="35">
        <f>SUBTOTAL(9,E106:E108)</f>
        <v>2612092</v>
      </c>
    </row>
    <row r="110" spans="1:9" x14ac:dyDescent="0.2">
      <c r="A110" s="71" t="s">
        <v>125</v>
      </c>
      <c r="B110" s="74" t="s">
        <v>68</v>
      </c>
      <c r="C110" s="74" t="s">
        <v>44</v>
      </c>
      <c r="D110" s="8" t="s">
        <v>1</v>
      </c>
      <c r="E110" s="30">
        <f>598563</f>
        <v>598563</v>
      </c>
    </row>
    <row r="111" spans="1:9" ht="12" customHeight="1" x14ac:dyDescent="0.2">
      <c r="A111" s="72"/>
      <c r="B111" s="75"/>
      <c r="C111" s="75"/>
      <c r="D111" s="24" t="s">
        <v>4</v>
      </c>
      <c r="E111" s="33">
        <v>8300</v>
      </c>
    </row>
    <row r="112" spans="1:9" ht="12" customHeight="1" x14ac:dyDescent="0.2">
      <c r="A112" s="72"/>
      <c r="B112" s="75"/>
      <c r="C112" s="75"/>
      <c r="D112" s="6" t="s">
        <v>3</v>
      </c>
      <c r="E112" s="31">
        <v>3225676</v>
      </c>
    </row>
    <row r="113" spans="1:5" ht="13.9" customHeight="1" thickBot="1" x14ac:dyDescent="0.25">
      <c r="A113" s="73"/>
      <c r="B113" s="21" t="s">
        <v>21</v>
      </c>
      <c r="C113" s="22"/>
      <c r="D113" s="23"/>
      <c r="E113" s="35">
        <f>SUBTOTAL(9,E110:E112)</f>
        <v>3832539</v>
      </c>
    </row>
    <row r="114" spans="1:5" ht="12" customHeight="1" x14ac:dyDescent="0.2">
      <c r="A114" s="71" t="s">
        <v>126</v>
      </c>
      <c r="B114" s="74" t="s">
        <v>69</v>
      </c>
      <c r="C114" s="74" t="s">
        <v>44</v>
      </c>
      <c r="D114" s="8" t="s">
        <v>1</v>
      </c>
      <c r="E114" s="30">
        <v>808210</v>
      </c>
    </row>
    <row r="115" spans="1:5" ht="12" customHeight="1" x14ac:dyDescent="0.2">
      <c r="A115" s="72"/>
      <c r="B115" s="75"/>
      <c r="C115" s="75"/>
      <c r="D115" s="24" t="s">
        <v>4</v>
      </c>
      <c r="E115" s="33">
        <v>89700</v>
      </c>
    </row>
    <row r="116" spans="1:5" ht="12" customHeight="1" x14ac:dyDescent="0.2">
      <c r="A116" s="72"/>
      <c r="B116" s="75"/>
      <c r="C116" s="75"/>
      <c r="D116" s="6" t="s">
        <v>3</v>
      </c>
      <c r="E116" s="31">
        <v>1895977</v>
      </c>
    </row>
    <row r="117" spans="1:5" ht="12" customHeight="1" x14ac:dyDescent="0.2">
      <c r="A117" s="72"/>
      <c r="B117" s="76"/>
      <c r="C117" s="76"/>
      <c r="D117" s="47" t="s">
        <v>37</v>
      </c>
      <c r="E117" s="66">
        <v>17993</v>
      </c>
    </row>
    <row r="118" spans="1:5" ht="13.9" customHeight="1" thickBot="1" x14ac:dyDescent="0.25">
      <c r="A118" s="73"/>
      <c r="B118" s="21" t="s">
        <v>21</v>
      </c>
      <c r="C118" s="22"/>
      <c r="D118" s="23"/>
      <c r="E118" s="35">
        <f>SUBTOTAL(9,E114:E117)</f>
        <v>2811880</v>
      </c>
    </row>
    <row r="119" spans="1:5" x14ac:dyDescent="0.2">
      <c r="A119" s="71" t="s">
        <v>127</v>
      </c>
      <c r="B119" s="74" t="s">
        <v>70</v>
      </c>
      <c r="C119" s="74" t="s">
        <v>44</v>
      </c>
      <c r="D119" s="8" t="s">
        <v>1</v>
      </c>
      <c r="E119" s="30">
        <v>825741</v>
      </c>
    </row>
    <row r="120" spans="1:5" ht="12" customHeight="1" x14ac:dyDescent="0.2">
      <c r="A120" s="72"/>
      <c r="B120" s="75"/>
      <c r="C120" s="75"/>
      <c r="D120" s="24" t="s">
        <v>4</v>
      </c>
      <c r="E120" s="33">
        <v>56400</v>
      </c>
    </row>
    <row r="121" spans="1:5" ht="12" customHeight="1" x14ac:dyDescent="0.2">
      <c r="A121" s="72"/>
      <c r="B121" s="75"/>
      <c r="C121" s="75"/>
      <c r="D121" s="6" t="s">
        <v>3</v>
      </c>
      <c r="E121" s="31">
        <f>1917295</f>
        <v>1917295</v>
      </c>
    </row>
    <row r="122" spans="1:5" ht="12" customHeight="1" x14ac:dyDescent="0.2">
      <c r="A122" s="72"/>
      <c r="B122" s="76"/>
      <c r="C122" s="76"/>
      <c r="D122" s="47" t="s">
        <v>37</v>
      </c>
      <c r="E122" s="66">
        <v>17993</v>
      </c>
    </row>
    <row r="123" spans="1:5" ht="13.9" customHeight="1" thickBot="1" x14ac:dyDescent="0.25">
      <c r="A123" s="73"/>
      <c r="B123" s="21" t="s">
        <v>21</v>
      </c>
      <c r="C123" s="22"/>
      <c r="D123" s="23"/>
      <c r="E123" s="35">
        <f>SUBTOTAL(9,E119:E122)</f>
        <v>2817429</v>
      </c>
    </row>
    <row r="124" spans="1:5" ht="12" customHeight="1" x14ac:dyDescent="0.2">
      <c r="A124" s="71" t="s">
        <v>128</v>
      </c>
      <c r="B124" s="71" t="s">
        <v>71</v>
      </c>
      <c r="C124" s="74" t="s">
        <v>44</v>
      </c>
      <c r="D124" s="8" t="s">
        <v>1</v>
      </c>
      <c r="E124" s="30">
        <v>941603</v>
      </c>
    </row>
    <row r="125" spans="1:5" ht="12" customHeight="1" x14ac:dyDescent="0.2">
      <c r="A125" s="72"/>
      <c r="B125" s="72"/>
      <c r="C125" s="75"/>
      <c r="D125" s="24" t="s">
        <v>4</v>
      </c>
      <c r="E125" s="33">
        <v>141200</v>
      </c>
    </row>
    <row r="126" spans="1:5" ht="12" customHeight="1" x14ac:dyDescent="0.2">
      <c r="A126" s="72"/>
      <c r="B126" s="72"/>
      <c r="C126" s="75"/>
      <c r="D126" s="6" t="s">
        <v>3</v>
      </c>
      <c r="E126" s="31">
        <v>2059636</v>
      </c>
    </row>
    <row r="127" spans="1:5" ht="12" customHeight="1" x14ac:dyDescent="0.2">
      <c r="A127" s="72"/>
      <c r="B127" s="77"/>
      <c r="C127" s="76"/>
      <c r="D127" s="47" t="s">
        <v>37</v>
      </c>
      <c r="E127" s="66">
        <v>10702</v>
      </c>
    </row>
    <row r="128" spans="1:5" ht="13.9" customHeight="1" thickBot="1" x14ac:dyDescent="0.25">
      <c r="A128" s="73"/>
      <c r="B128" s="21" t="s">
        <v>21</v>
      </c>
      <c r="C128" s="22"/>
      <c r="D128" s="23"/>
      <c r="E128" s="35">
        <f>SUBTOTAL(9,E124:E127)</f>
        <v>3153141</v>
      </c>
    </row>
    <row r="129" spans="1:5" ht="12" customHeight="1" x14ac:dyDescent="0.2">
      <c r="A129" s="71" t="s">
        <v>129</v>
      </c>
      <c r="B129" s="74" t="s">
        <v>72</v>
      </c>
      <c r="C129" s="74" t="s">
        <v>44</v>
      </c>
      <c r="D129" s="8" t="s">
        <v>1</v>
      </c>
      <c r="E129" s="30">
        <v>546502</v>
      </c>
    </row>
    <row r="130" spans="1:5" ht="12" customHeight="1" x14ac:dyDescent="0.2">
      <c r="A130" s="72"/>
      <c r="B130" s="75"/>
      <c r="C130" s="75"/>
      <c r="D130" s="6" t="s">
        <v>4</v>
      </c>
      <c r="E130" s="31">
        <v>31100</v>
      </c>
    </row>
    <row r="131" spans="1:5" ht="12" customHeight="1" x14ac:dyDescent="0.2">
      <c r="A131" s="72"/>
      <c r="B131" s="75"/>
      <c r="C131" s="75"/>
      <c r="D131" s="24" t="s">
        <v>3</v>
      </c>
      <c r="E131" s="33">
        <v>1353297</v>
      </c>
    </row>
    <row r="132" spans="1:5" ht="12" customHeight="1" x14ac:dyDescent="0.2">
      <c r="A132" s="72"/>
      <c r="B132" s="76"/>
      <c r="C132" s="76"/>
      <c r="D132" s="67" t="s">
        <v>37</v>
      </c>
      <c r="E132" s="49">
        <v>5645</v>
      </c>
    </row>
    <row r="133" spans="1:5" ht="13.9" customHeight="1" thickBot="1" x14ac:dyDescent="0.25">
      <c r="A133" s="73"/>
      <c r="B133" s="21" t="s">
        <v>21</v>
      </c>
      <c r="C133" s="22"/>
      <c r="D133" s="23"/>
      <c r="E133" s="35">
        <f>SUBTOTAL(9,E129:E132)</f>
        <v>1936544</v>
      </c>
    </row>
    <row r="134" spans="1:5" ht="12" customHeight="1" x14ac:dyDescent="0.2">
      <c r="A134" s="71" t="s">
        <v>130</v>
      </c>
      <c r="B134" s="74" t="s">
        <v>73</v>
      </c>
      <c r="C134" s="74" t="s">
        <v>44</v>
      </c>
      <c r="D134" s="8" t="s">
        <v>1</v>
      </c>
      <c r="E134" s="30">
        <f>453854</f>
        <v>453854</v>
      </c>
    </row>
    <row r="135" spans="1:5" ht="12" customHeight="1" x14ac:dyDescent="0.2">
      <c r="A135" s="72"/>
      <c r="B135" s="75"/>
      <c r="C135" s="75"/>
      <c r="D135" s="24" t="s">
        <v>4</v>
      </c>
      <c r="E135" s="33">
        <v>26500</v>
      </c>
    </row>
    <row r="136" spans="1:5" ht="12" customHeight="1" x14ac:dyDescent="0.2">
      <c r="A136" s="72"/>
      <c r="B136" s="75"/>
      <c r="C136" s="75"/>
      <c r="D136" s="6" t="s">
        <v>3</v>
      </c>
      <c r="E136" s="31">
        <v>934050</v>
      </c>
    </row>
    <row r="137" spans="1:5" ht="12" customHeight="1" x14ac:dyDescent="0.2">
      <c r="A137" s="72"/>
      <c r="B137" s="76"/>
      <c r="C137" s="76"/>
      <c r="D137" s="47" t="s">
        <v>37</v>
      </c>
      <c r="E137" s="66">
        <v>2940</v>
      </c>
    </row>
    <row r="138" spans="1:5" ht="13.9" customHeight="1" thickBot="1" x14ac:dyDescent="0.25">
      <c r="A138" s="73"/>
      <c r="B138" s="21" t="s">
        <v>21</v>
      </c>
      <c r="C138" s="22"/>
      <c r="D138" s="23"/>
      <c r="E138" s="35">
        <f>SUBTOTAL(9,E134:E137)</f>
        <v>1417344</v>
      </c>
    </row>
    <row r="139" spans="1:5" ht="12" customHeight="1" x14ac:dyDescent="0.2">
      <c r="A139" s="71" t="s">
        <v>131</v>
      </c>
      <c r="B139" s="74" t="s">
        <v>74</v>
      </c>
      <c r="C139" s="74" t="s">
        <v>44</v>
      </c>
      <c r="D139" s="8" t="s">
        <v>1</v>
      </c>
      <c r="E139" s="30">
        <f>435372</f>
        <v>435372</v>
      </c>
    </row>
    <row r="140" spans="1:5" ht="12" customHeight="1" x14ac:dyDescent="0.2">
      <c r="A140" s="72"/>
      <c r="B140" s="75"/>
      <c r="C140" s="75"/>
      <c r="D140" s="24" t="s">
        <v>4</v>
      </c>
      <c r="E140" s="33">
        <v>25200</v>
      </c>
    </row>
    <row r="141" spans="1:5" ht="12" customHeight="1" x14ac:dyDescent="0.2">
      <c r="A141" s="72"/>
      <c r="B141" s="75"/>
      <c r="C141" s="75"/>
      <c r="D141" s="6" t="s">
        <v>3</v>
      </c>
      <c r="E141" s="31">
        <v>986380</v>
      </c>
    </row>
    <row r="142" spans="1:5" ht="12" customHeight="1" x14ac:dyDescent="0.2">
      <c r="A142" s="72"/>
      <c r="B142" s="76"/>
      <c r="C142" s="76"/>
      <c r="D142" s="47" t="s">
        <v>37</v>
      </c>
      <c r="E142" s="66">
        <v>7232</v>
      </c>
    </row>
    <row r="143" spans="1:5" ht="13.9" customHeight="1" thickBot="1" x14ac:dyDescent="0.25">
      <c r="A143" s="73"/>
      <c r="B143" s="21" t="s">
        <v>21</v>
      </c>
      <c r="C143" s="22"/>
      <c r="D143" s="23"/>
      <c r="E143" s="35">
        <f>SUBTOTAL(9,E139:E142)</f>
        <v>1454184</v>
      </c>
    </row>
    <row r="144" spans="1:5" ht="12" customHeight="1" x14ac:dyDescent="0.2">
      <c r="A144" s="71" t="s">
        <v>132</v>
      </c>
      <c r="B144" s="74" t="s">
        <v>75</v>
      </c>
      <c r="C144" s="74" t="s">
        <v>44</v>
      </c>
      <c r="D144" s="8" t="s">
        <v>1</v>
      </c>
      <c r="E144" s="30">
        <f>357673</f>
        <v>357673</v>
      </c>
    </row>
    <row r="145" spans="1:5" ht="12" customHeight="1" x14ac:dyDescent="0.2">
      <c r="A145" s="72"/>
      <c r="B145" s="75"/>
      <c r="C145" s="75"/>
      <c r="D145" s="24" t="s">
        <v>4</v>
      </c>
      <c r="E145" s="33">
        <v>18300</v>
      </c>
    </row>
    <row r="146" spans="1:5" ht="12" customHeight="1" x14ac:dyDescent="0.2">
      <c r="A146" s="72"/>
      <c r="B146" s="75"/>
      <c r="C146" s="75"/>
      <c r="D146" s="6" t="s">
        <v>3</v>
      </c>
      <c r="E146" s="31">
        <v>651215</v>
      </c>
    </row>
    <row r="147" spans="1:5" ht="12" customHeight="1" x14ac:dyDescent="0.2">
      <c r="A147" s="72"/>
      <c r="B147" s="76"/>
      <c r="C147" s="76"/>
      <c r="D147" s="47" t="s">
        <v>37</v>
      </c>
      <c r="E147" s="66">
        <v>10525</v>
      </c>
    </row>
    <row r="148" spans="1:5" ht="13.9" customHeight="1" thickBot="1" x14ac:dyDescent="0.25">
      <c r="A148" s="73"/>
      <c r="B148" s="21" t="s">
        <v>21</v>
      </c>
      <c r="C148" s="22"/>
      <c r="D148" s="23"/>
      <c r="E148" s="35">
        <f>SUBTOTAL(9,E144:E147)</f>
        <v>1037713</v>
      </c>
    </row>
    <row r="149" spans="1:5" ht="12" customHeight="1" x14ac:dyDescent="0.2">
      <c r="A149" s="71" t="s">
        <v>133</v>
      </c>
      <c r="B149" s="74" t="s">
        <v>76</v>
      </c>
      <c r="C149" s="74" t="s">
        <v>44</v>
      </c>
      <c r="D149" s="8" t="s">
        <v>1</v>
      </c>
      <c r="E149" s="30">
        <f>247288</f>
        <v>247288</v>
      </c>
    </row>
    <row r="150" spans="1:5" ht="12" customHeight="1" x14ac:dyDescent="0.2">
      <c r="A150" s="72"/>
      <c r="B150" s="75"/>
      <c r="C150" s="75"/>
      <c r="D150" s="24" t="s">
        <v>4</v>
      </c>
      <c r="E150" s="33">
        <v>41300</v>
      </c>
    </row>
    <row r="151" spans="1:5" ht="12" customHeight="1" x14ac:dyDescent="0.2">
      <c r="A151" s="72"/>
      <c r="B151" s="75"/>
      <c r="C151" s="75"/>
      <c r="D151" s="6" t="s">
        <v>3</v>
      </c>
      <c r="E151" s="31">
        <f>497106</f>
        <v>497106</v>
      </c>
    </row>
    <row r="152" spans="1:5" ht="12" customHeight="1" x14ac:dyDescent="0.2">
      <c r="A152" s="72"/>
      <c r="B152" s="76"/>
      <c r="C152" s="76"/>
      <c r="D152" s="47" t="s">
        <v>37</v>
      </c>
      <c r="E152" s="66">
        <v>3528</v>
      </c>
    </row>
    <row r="153" spans="1:5" ht="13.9" customHeight="1" thickBot="1" x14ac:dyDescent="0.25">
      <c r="A153" s="73"/>
      <c r="B153" s="21" t="s">
        <v>21</v>
      </c>
      <c r="C153" s="22"/>
      <c r="D153" s="23"/>
      <c r="E153" s="35">
        <f>SUBTOTAL(9,E149:E152)</f>
        <v>789222</v>
      </c>
    </row>
    <row r="154" spans="1:5" ht="12" customHeight="1" x14ac:dyDescent="0.2">
      <c r="A154" s="71" t="s">
        <v>134</v>
      </c>
      <c r="B154" s="74" t="s">
        <v>77</v>
      </c>
      <c r="C154" s="74" t="s">
        <v>44</v>
      </c>
      <c r="D154" s="8" t="s">
        <v>1</v>
      </c>
      <c r="E154" s="30">
        <f>835083</f>
        <v>835083</v>
      </c>
    </row>
    <row r="155" spans="1:5" ht="12" customHeight="1" x14ac:dyDescent="0.2">
      <c r="A155" s="72"/>
      <c r="B155" s="75"/>
      <c r="C155" s="75"/>
      <c r="D155" s="24" t="s">
        <v>4</v>
      </c>
      <c r="E155" s="33">
        <v>108400</v>
      </c>
    </row>
    <row r="156" spans="1:5" ht="12" customHeight="1" x14ac:dyDescent="0.2">
      <c r="A156" s="72"/>
      <c r="B156" s="75"/>
      <c r="C156" s="75"/>
      <c r="D156" s="6" t="s">
        <v>3</v>
      </c>
      <c r="E156" s="31">
        <f>1675312</f>
        <v>1675312</v>
      </c>
    </row>
    <row r="157" spans="1:5" ht="12" customHeight="1" x14ac:dyDescent="0.2">
      <c r="A157" s="72"/>
      <c r="B157" s="76"/>
      <c r="C157" s="76"/>
      <c r="D157" s="47" t="s">
        <v>37</v>
      </c>
      <c r="E157" s="66">
        <v>43689</v>
      </c>
    </row>
    <row r="158" spans="1:5" ht="13.9" customHeight="1" thickBot="1" x14ac:dyDescent="0.25">
      <c r="A158" s="73"/>
      <c r="B158" s="21" t="s">
        <v>21</v>
      </c>
      <c r="C158" s="22"/>
      <c r="D158" s="23"/>
      <c r="E158" s="35">
        <f>SUBTOTAL(9,E154:E157)</f>
        <v>2662484</v>
      </c>
    </row>
    <row r="159" spans="1:5" ht="12" customHeight="1" x14ac:dyDescent="0.2">
      <c r="A159" s="71" t="s">
        <v>135</v>
      </c>
      <c r="B159" s="74" t="s">
        <v>78</v>
      </c>
      <c r="C159" s="74" t="s">
        <v>44</v>
      </c>
      <c r="D159" s="8" t="s">
        <v>1</v>
      </c>
      <c r="E159" s="30">
        <f>578045</f>
        <v>578045</v>
      </c>
    </row>
    <row r="160" spans="1:5" ht="12" customHeight="1" x14ac:dyDescent="0.2">
      <c r="A160" s="72"/>
      <c r="B160" s="75"/>
      <c r="C160" s="75"/>
      <c r="D160" s="6" t="s">
        <v>4</v>
      </c>
      <c r="E160" s="31">
        <v>101600</v>
      </c>
    </row>
    <row r="161" spans="1:5" ht="12" customHeight="1" x14ac:dyDescent="0.2">
      <c r="A161" s="72"/>
      <c r="B161" s="75"/>
      <c r="C161" s="75"/>
      <c r="D161" s="24" t="s">
        <v>3</v>
      </c>
      <c r="E161" s="33">
        <f>655284</f>
        <v>655284</v>
      </c>
    </row>
    <row r="162" spans="1:5" ht="12" customHeight="1" x14ac:dyDescent="0.2">
      <c r="A162" s="72"/>
      <c r="B162" s="76"/>
      <c r="C162" s="76"/>
      <c r="D162" s="67" t="s">
        <v>37</v>
      </c>
      <c r="E162" s="49">
        <v>26049</v>
      </c>
    </row>
    <row r="163" spans="1:5" ht="13.9" customHeight="1" thickBot="1" x14ac:dyDescent="0.25">
      <c r="A163" s="73"/>
      <c r="B163" s="21" t="s">
        <v>21</v>
      </c>
      <c r="C163" s="22"/>
      <c r="D163" s="23"/>
      <c r="E163" s="35">
        <f>SUBTOTAL(9,E159:E162)</f>
        <v>1360978</v>
      </c>
    </row>
    <row r="164" spans="1:5" ht="12" customHeight="1" x14ac:dyDescent="0.2">
      <c r="A164" s="71" t="s">
        <v>136</v>
      </c>
      <c r="B164" s="74" t="s">
        <v>79</v>
      </c>
      <c r="C164" s="74" t="s">
        <v>44</v>
      </c>
      <c r="D164" s="8" t="s">
        <v>1</v>
      </c>
      <c r="E164" s="30">
        <f>652120</f>
        <v>652120</v>
      </c>
    </row>
    <row r="165" spans="1:5" ht="12" customHeight="1" x14ac:dyDescent="0.2">
      <c r="A165" s="72"/>
      <c r="B165" s="75"/>
      <c r="C165" s="75"/>
      <c r="D165" s="6" t="s">
        <v>4</v>
      </c>
      <c r="E165" s="31">
        <v>123500</v>
      </c>
    </row>
    <row r="166" spans="1:5" ht="12" customHeight="1" x14ac:dyDescent="0.2">
      <c r="A166" s="72"/>
      <c r="B166" s="75"/>
      <c r="C166" s="75"/>
      <c r="D166" s="6" t="s">
        <v>3</v>
      </c>
      <c r="E166" s="31">
        <f>815151</f>
        <v>815151</v>
      </c>
    </row>
    <row r="167" spans="1:5" ht="12" customHeight="1" x14ac:dyDescent="0.2">
      <c r="A167" s="72"/>
      <c r="B167" s="76"/>
      <c r="C167" s="76"/>
      <c r="D167" s="47" t="s">
        <v>37</v>
      </c>
      <c r="E167" s="66">
        <v>35868</v>
      </c>
    </row>
    <row r="168" spans="1:5" ht="13.9" customHeight="1" thickBot="1" x14ac:dyDescent="0.25">
      <c r="A168" s="73"/>
      <c r="B168" s="21" t="s">
        <v>21</v>
      </c>
      <c r="C168" s="22"/>
      <c r="D168" s="23"/>
      <c r="E168" s="35">
        <f>SUBTOTAL(9,E164:E167)</f>
        <v>1626639</v>
      </c>
    </row>
    <row r="169" spans="1:5" ht="12" customHeight="1" x14ac:dyDescent="0.2">
      <c r="A169" s="71" t="s">
        <v>137</v>
      </c>
      <c r="B169" s="74" t="s">
        <v>80</v>
      </c>
      <c r="C169" s="74" t="s">
        <v>44</v>
      </c>
      <c r="D169" s="8" t="s">
        <v>1</v>
      </c>
      <c r="E169" s="30">
        <f>654908</f>
        <v>654908</v>
      </c>
    </row>
    <row r="170" spans="1:5" ht="12" customHeight="1" x14ac:dyDescent="0.2">
      <c r="A170" s="72"/>
      <c r="B170" s="75"/>
      <c r="C170" s="75"/>
      <c r="D170" s="6" t="s">
        <v>4</v>
      </c>
      <c r="E170" s="33">
        <v>138700</v>
      </c>
    </row>
    <row r="171" spans="1:5" ht="12" customHeight="1" x14ac:dyDescent="0.2">
      <c r="A171" s="72"/>
      <c r="B171" s="75"/>
      <c r="C171" s="75"/>
      <c r="D171" s="6" t="s">
        <v>3</v>
      </c>
      <c r="E171" s="31">
        <f>773653</f>
        <v>773653</v>
      </c>
    </row>
    <row r="172" spans="1:5" ht="12" customHeight="1" x14ac:dyDescent="0.2">
      <c r="A172" s="72"/>
      <c r="B172" s="76"/>
      <c r="C172" s="76"/>
      <c r="D172" s="47" t="s">
        <v>37</v>
      </c>
      <c r="E172" s="66">
        <v>30047</v>
      </c>
    </row>
    <row r="173" spans="1:5" ht="13.9" customHeight="1" thickBot="1" x14ac:dyDescent="0.25">
      <c r="A173" s="73"/>
      <c r="B173" s="21" t="s">
        <v>21</v>
      </c>
      <c r="C173" s="22"/>
      <c r="D173" s="23"/>
      <c r="E173" s="35">
        <f>SUBTOTAL(9,E169:E172)</f>
        <v>1597308</v>
      </c>
    </row>
    <row r="174" spans="1:5" ht="12" customHeight="1" x14ac:dyDescent="0.2">
      <c r="A174" s="71" t="s">
        <v>138</v>
      </c>
      <c r="B174" s="74" t="s">
        <v>81</v>
      </c>
      <c r="C174" s="74" t="s">
        <v>44</v>
      </c>
      <c r="D174" s="8" t="s">
        <v>1</v>
      </c>
      <c r="E174" s="30">
        <f>417346</f>
        <v>417346</v>
      </c>
    </row>
    <row r="175" spans="1:5" ht="12" customHeight="1" x14ac:dyDescent="0.2">
      <c r="A175" s="72"/>
      <c r="B175" s="75"/>
      <c r="C175" s="75"/>
      <c r="D175" s="6" t="s">
        <v>4</v>
      </c>
      <c r="E175" s="33">
        <v>77200</v>
      </c>
    </row>
    <row r="176" spans="1:5" ht="12" customHeight="1" x14ac:dyDescent="0.2">
      <c r="A176" s="72"/>
      <c r="B176" s="75"/>
      <c r="C176" s="75"/>
      <c r="D176" s="6" t="s">
        <v>3</v>
      </c>
      <c r="E176" s="31">
        <f>727072</f>
        <v>727072</v>
      </c>
    </row>
    <row r="177" spans="1:5" ht="12" customHeight="1" x14ac:dyDescent="0.2">
      <c r="A177" s="72"/>
      <c r="B177" s="76"/>
      <c r="C177" s="76"/>
      <c r="D177" s="47" t="s">
        <v>37</v>
      </c>
      <c r="E177" s="66">
        <v>11290</v>
      </c>
    </row>
    <row r="178" spans="1:5" ht="13.9" customHeight="1" thickBot="1" x14ac:dyDescent="0.25">
      <c r="A178" s="73"/>
      <c r="B178" s="21" t="s">
        <v>21</v>
      </c>
      <c r="C178" s="22"/>
      <c r="D178" s="23"/>
      <c r="E178" s="35">
        <f>SUBTOTAL(9,E174:E177)</f>
        <v>1232908</v>
      </c>
    </row>
    <row r="179" spans="1:5" ht="12" customHeight="1" x14ac:dyDescent="0.2">
      <c r="A179" s="71" t="s">
        <v>139</v>
      </c>
      <c r="B179" s="74" t="s">
        <v>82</v>
      </c>
      <c r="C179" s="74" t="s">
        <v>44</v>
      </c>
      <c r="D179" s="8" t="s">
        <v>1</v>
      </c>
      <c r="E179" s="30">
        <v>780892</v>
      </c>
    </row>
    <row r="180" spans="1:5" ht="12" customHeight="1" x14ac:dyDescent="0.2">
      <c r="A180" s="72"/>
      <c r="B180" s="75"/>
      <c r="C180" s="75"/>
      <c r="D180" s="6" t="s">
        <v>4</v>
      </c>
      <c r="E180" s="31">
        <v>43600</v>
      </c>
    </row>
    <row r="181" spans="1:5" ht="12" customHeight="1" x14ac:dyDescent="0.2">
      <c r="A181" s="72"/>
      <c r="B181" s="75"/>
      <c r="C181" s="75"/>
      <c r="D181" s="6" t="s">
        <v>3</v>
      </c>
      <c r="E181" s="33">
        <f>281174</f>
        <v>281174</v>
      </c>
    </row>
    <row r="182" spans="1:5" ht="12" customHeight="1" x14ac:dyDescent="0.2">
      <c r="A182" s="72"/>
      <c r="B182" s="76"/>
      <c r="C182" s="76"/>
      <c r="D182" s="47" t="s">
        <v>37</v>
      </c>
      <c r="E182" s="49">
        <v>145285</v>
      </c>
    </row>
    <row r="183" spans="1:5" ht="13.9" customHeight="1" thickBot="1" x14ac:dyDescent="0.25">
      <c r="A183" s="73"/>
      <c r="B183" s="21" t="s">
        <v>21</v>
      </c>
      <c r="C183" s="22"/>
      <c r="D183" s="23"/>
      <c r="E183" s="35">
        <f>SUBTOTAL(9,E179:E182)</f>
        <v>1250951</v>
      </c>
    </row>
    <row r="184" spans="1:5" ht="12" customHeight="1" x14ac:dyDescent="0.2">
      <c r="A184" s="71" t="s">
        <v>140</v>
      </c>
      <c r="B184" s="74" t="s">
        <v>83</v>
      </c>
      <c r="C184" s="74" t="s">
        <v>44</v>
      </c>
      <c r="D184" s="8" t="s">
        <v>1</v>
      </c>
      <c r="E184" s="30">
        <f>728233</f>
        <v>728233</v>
      </c>
    </row>
    <row r="185" spans="1:5" ht="12" customHeight="1" x14ac:dyDescent="0.2">
      <c r="A185" s="72"/>
      <c r="B185" s="75"/>
      <c r="C185" s="75"/>
      <c r="D185" s="6" t="s">
        <v>4</v>
      </c>
      <c r="E185" s="31">
        <v>59700</v>
      </c>
    </row>
    <row r="186" spans="1:5" ht="12" customHeight="1" x14ac:dyDescent="0.2">
      <c r="A186" s="72"/>
      <c r="B186" s="75"/>
      <c r="C186" s="75"/>
      <c r="D186" s="6" t="s">
        <v>3</v>
      </c>
      <c r="E186" s="33">
        <f>72608</f>
        <v>72608</v>
      </c>
    </row>
    <row r="187" spans="1:5" ht="12" customHeight="1" x14ac:dyDescent="0.2">
      <c r="A187" s="72"/>
      <c r="B187" s="76"/>
      <c r="C187" s="76"/>
      <c r="D187" s="47" t="s">
        <v>37</v>
      </c>
      <c r="E187" s="49">
        <v>84026</v>
      </c>
    </row>
    <row r="188" spans="1:5" ht="13.9" customHeight="1" thickBot="1" x14ac:dyDescent="0.25">
      <c r="A188" s="73"/>
      <c r="B188" s="21" t="s">
        <v>21</v>
      </c>
      <c r="C188" s="22"/>
      <c r="D188" s="23"/>
      <c r="E188" s="35">
        <f>SUBTOTAL(9,E184:E187)</f>
        <v>944567</v>
      </c>
    </row>
    <row r="189" spans="1:5" ht="12" customHeight="1" x14ac:dyDescent="0.2">
      <c r="A189" s="71" t="s">
        <v>148</v>
      </c>
      <c r="B189" s="74" t="s">
        <v>84</v>
      </c>
      <c r="C189" s="74" t="s">
        <v>44</v>
      </c>
      <c r="D189" s="8" t="s">
        <v>1</v>
      </c>
      <c r="E189" s="30">
        <f>1318491</f>
        <v>1318491</v>
      </c>
    </row>
    <row r="190" spans="1:5" ht="12" customHeight="1" x14ac:dyDescent="0.2">
      <c r="A190" s="72"/>
      <c r="B190" s="75"/>
      <c r="C190" s="75"/>
      <c r="D190" s="6" t="s">
        <v>4</v>
      </c>
      <c r="E190" s="31">
        <v>175100</v>
      </c>
    </row>
    <row r="191" spans="1:5" ht="12" customHeight="1" x14ac:dyDescent="0.2">
      <c r="A191" s="72"/>
      <c r="B191" s="75"/>
      <c r="C191" s="75"/>
      <c r="D191" s="6" t="s">
        <v>3</v>
      </c>
      <c r="E191" s="31">
        <f>48032</f>
        <v>48032</v>
      </c>
    </row>
    <row r="192" spans="1:5" ht="12" customHeight="1" x14ac:dyDescent="0.2">
      <c r="A192" s="72"/>
      <c r="B192" s="76"/>
      <c r="C192" s="76"/>
      <c r="D192" s="47" t="s">
        <v>37</v>
      </c>
      <c r="E192" s="66">
        <v>228852</v>
      </c>
    </row>
    <row r="193" spans="1:9" ht="13.9" customHeight="1" thickBot="1" x14ac:dyDescent="0.25">
      <c r="A193" s="73"/>
      <c r="B193" s="21" t="s">
        <v>21</v>
      </c>
      <c r="C193" s="22"/>
      <c r="D193" s="23"/>
      <c r="E193" s="35">
        <f>SUBTOTAL(9,E189:E192)</f>
        <v>1770475</v>
      </c>
    </row>
    <row r="194" spans="1:9" ht="12" customHeight="1" x14ac:dyDescent="0.2">
      <c r="A194" s="71" t="s">
        <v>141</v>
      </c>
      <c r="B194" s="74" t="s">
        <v>85</v>
      </c>
      <c r="C194" s="74" t="s">
        <v>44</v>
      </c>
      <c r="D194" s="8" t="s">
        <v>1</v>
      </c>
      <c r="E194" s="30">
        <f>458756</f>
        <v>458756</v>
      </c>
      <c r="I194" s="63"/>
    </row>
    <row r="195" spans="1:9" ht="12" customHeight="1" x14ac:dyDescent="0.2">
      <c r="A195" s="72"/>
      <c r="B195" s="75"/>
      <c r="C195" s="75"/>
      <c r="D195" s="6" t="s">
        <v>4</v>
      </c>
      <c r="E195" s="31">
        <v>50400</v>
      </c>
      <c r="I195" s="63"/>
    </row>
    <row r="196" spans="1:9" ht="12" customHeight="1" x14ac:dyDescent="0.2">
      <c r="A196" s="72"/>
      <c r="B196" s="75"/>
      <c r="C196" s="75"/>
      <c r="D196" s="6" t="s">
        <v>3</v>
      </c>
      <c r="E196" s="33">
        <f>20868</f>
        <v>20868</v>
      </c>
      <c r="I196" s="63"/>
    </row>
    <row r="197" spans="1:9" ht="12" customHeight="1" x14ac:dyDescent="0.2">
      <c r="A197" s="72"/>
      <c r="B197" s="76"/>
      <c r="C197" s="76"/>
      <c r="D197" s="47" t="s">
        <v>37</v>
      </c>
      <c r="E197" s="49">
        <v>65621</v>
      </c>
      <c r="I197" s="63"/>
    </row>
    <row r="198" spans="1:9" ht="12.75" thickBot="1" x14ac:dyDescent="0.25">
      <c r="A198" s="73"/>
      <c r="B198" s="21" t="s">
        <v>21</v>
      </c>
      <c r="C198" s="22"/>
      <c r="D198" s="23"/>
      <c r="E198" s="35">
        <f>SUBTOTAL(9,E194:E197)</f>
        <v>595645</v>
      </c>
      <c r="H198" s="1"/>
      <c r="I198" s="64"/>
    </row>
    <row r="199" spans="1:9" ht="12" customHeight="1" x14ac:dyDescent="0.2">
      <c r="A199" s="71" t="s">
        <v>142</v>
      </c>
      <c r="B199" s="74" t="s">
        <v>63</v>
      </c>
      <c r="C199" s="74" t="s">
        <v>46</v>
      </c>
      <c r="D199" s="8" t="s">
        <v>1</v>
      </c>
      <c r="E199" s="30">
        <v>1244074</v>
      </c>
    </row>
    <row r="200" spans="1:9" ht="12" customHeight="1" x14ac:dyDescent="0.2">
      <c r="A200" s="72"/>
      <c r="B200" s="75"/>
      <c r="C200" s="75"/>
      <c r="D200" s="6" t="s">
        <v>4</v>
      </c>
      <c r="E200" s="31">
        <v>73000</v>
      </c>
    </row>
    <row r="201" spans="1:9" ht="12" customHeight="1" x14ac:dyDescent="0.2">
      <c r="A201" s="72"/>
      <c r="B201" s="76"/>
      <c r="C201" s="76"/>
      <c r="D201" s="6" t="s">
        <v>37</v>
      </c>
      <c r="E201" s="31">
        <v>32885</v>
      </c>
    </row>
    <row r="202" spans="1:9" ht="13.9" customHeight="1" thickBot="1" x14ac:dyDescent="0.25">
      <c r="A202" s="73"/>
      <c r="B202" s="21" t="s">
        <v>21</v>
      </c>
      <c r="C202" s="22"/>
      <c r="D202" s="23"/>
      <c r="E202" s="35">
        <f>SUBTOTAL(9,E199:E201)</f>
        <v>1349959</v>
      </c>
    </row>
    <row r="203" spans="1:9" ht="12" customHeight="1" x14ac:dyDescent="0.2">
      <c r="A203" s="71" t="s">
        <v>143</v>
      </c>
      <c r="B203" s="74" t="s">
        <v>64</v>
      </c>
      <c r="C203" s="74" t="s">
        <v>46</v>
      </c>
      <c r="D203" s="8" t="s">
        <v>1</v>
      </c>
      <c r="E203" s="30">
        <f>2445195</f>
        <v>2445195</v>
      </c>
      <c r="I203" s="63"/>
    </row>
    <row r="204" spans="1:9" ht="12" customHeight="1" x14ac:dyDescent="0.2">
      <c r="A204" s="72"/>
      <c r="B204" s="75"/>
      <c r="C204" s="75"/>
      <c r="D204" s="6" t="s">
        <v>4</v>
      </c>
      <c r="E204" s="31">
        <v>183800</v>
      </c>
      <c r="I204" s="63"/>
    </row>
    <row r="205" spans="1:9" ht="12" customHeight="1" x14ac:dyDescent="0.2">
      <c r="A205" s="72"/>
      <c r="B205" s="75"/>
      <c r="C205" s="75"/>
      <c r="D205" s="6" t="s">
        <v>2</v>
      </c>
      <c r="E205" s="31">
        <v>506600</v>
      </c>
      <c r="I205" s="63"/>
    </row>
    <row r="206" spans="1:9" ht="12" customHeight="1" x14ac:dyDescent="0.2">
      <c r="A206" s="72"/>
      <c r="B206" s="75"/>
      <c r="C206" s="75"/>
      <c r="D206" s="6" t="s">
        <v>37</v>
      </c>
      <c r="E206" s="31">
        <v>122280</v>
      </c>
      <c r="I206" s="63"/>
    </row>
    <row r="207" spans="1:9" ht="12" customHeight="1" x14ac:dyDescent="0.2">
      <c r="A207" s="72"/>
      <c r="B207" s="75"/>
      <c r="C207" s="75"/>
      <c r="D207" s="47" t="s">
        <v>45</v>
      </c>
      <c r="E207" s="66">
        <v>32214</v>
      </c>
      <c r="I207" s="63"/>
    </row>
    <row r="208" spans="1:9" ht="12" customHeight="1" x14ac:dyDescent="0.2">
      <c r="A208" s="72"/>
      <c r="B208" s="76"/>
      <c r="C208" s="76"/>
      <c r="D208" s="47" t="s">
        <v>106</v>
      </c>
      <c r="E208" s="66">
        <v>8053</v>
      </c>
      <c r="I208" s="63"/>
    </row>
    <row r="209" spans="1:5" ht="13.9" customHeight="1" thickBot="1" x14ac:dyDescent="0.25">
      <c r="A209" s="72"/>
      <c r="B209" s="51" t="s">
        <v>21</v>
      </c>
      <c r="C209" s="52"/>
      <c r="D209" s="53"/>
      <c r="E209" s="54">
        <f>SUBTOTAL(9,E203:E208)</f>
        <v>3298142</v>
      </c>
    </row>
    <row r="210" spans="1:5" ht="24" customHeight="1" x14ac:dyDescent="0.2">
      <c r="A210" s="93" t="s">
        <v>144</v>
      </c>
      <c r="B210" s="95" t="s">
        <v>149</v>
      </c>
      <c r="C210" s="95" t="s">
        <v>47</v>
      </c>
      <c r="D210" s="57" t="s">
        <v>1</v>
      </c>
      <c r="E210" s="58">
        <v>680258</v>
      </c>
    </row>
    <row r="211" spans="1:5" x14ac:dyDescent="0.2">
      <c r="A211" s="72"/>
      <c r="B211" s="96"/>
      <c r="C211" s="96"/>
      <c r="D211" s="59" t="s">
        <v>4</v>
      </c>
      <c r="E211" s="60">
        <v>530700</v>
      </c>
    </row>
    <row r="212" spans="1:5" ht="13.9" customHeight="1" thickBot="1" x14ac:dyDescent="0.25">
      <c r="A212" s="94"/>
      <c r="B212" s="21" t="s">
        <v>21</v>
      </c>
      <c r="C212" s="56"/>
      <c r="D212" s="23"/>
      <c r="E212" s="35">
        <f>E210+E211</f>
        <v>1210958</v>
      </c>
    </row>
    <row r="213" spans="1:5" ht="12.75" thickBot="1" x14ac:dyDescent="0.25">
      <c r="A213" s="84" t="s">
        <v>5</v>
      </c>
      <c r="B213" s="85"/>
      <c r="C213" s="86"/>
      <c r="D213" s="55"/>
      <c r="E213" s="50">
        <f>E12+E68+E71+E73+E75+E77+E79+E81+E83+E85+E87+E89+E92+E95+E98+E102+E105+E109+E113+E118+E123+E128+E133+E138+E143+E148+E153+E158+E163+E168+E173+E178+E183+E188+E193+E198+E202+E209+E212</f>
        <v>102847492</v>
      </c>
    </row>
    <row r="214" spans="1:5" ht="12.75" thickBot="1" x14ac:dyDescent="0.25"/>
    <row r="215" spans="1:5" ht="24.75" thickBot="1" x14ac:dyDescent="0.25">
      <c r="B215" s="13" t="s">
        <v>7</v>
      </c>
      <c r="C215" s="87" t="s">
        <v>0</v>
      </c>
      <c r="D215" s="87"/>
      <c r="E215" s="9" t="s">
        <v>147</v>
      </c>
    </row>
    <row r="216" spans="1:5" x14ac:dyDescent="0.2">
      <c r="B216" s="14" t="s">
        <v>8</v>
      </c>
      <c r="C216" s="88" t="s">
        <v>86</v>
      </c>
      <c r="D216" s="88"/>
      <c r="E216" s="36">
        <f>E12+E19+E71</f>
        <v>8992560</v>
      </c>
    </row>
    <row r="217" spans="1:5" x14ac:dyDescent="0.2">
      <c r="B217" s="15" t="s">
        <v>9</v>
      </c>
      <c r="C217" s="100" t="s">
        <v>87</v>
      </c>
      <c r="D217" s="100"/>
      <c r="E217" s="37">
        <f>E22+E73+E75+E77+E79+E81+E83+E85+E87+E89</f>
        <v>5193057</v>
      </c>
    </row>
    <row r="218" spans="1:5" x14ac:dyDescent="0.2">
      <c r="B218" s="15" t="s">
        <v>10</v>
      </c>
      <c r="C218" s="100" t="s">
        <v>88</v>
      </c>
      <c r="D218" s="100"/>
      <c r="E218" s="37">
        <f>E28</f>
        <v>1880668</v>
      </c>
    </row>
    <row r="219" spans="1:5" x14ac:dyDescent="0.2">
      <c r="B219" s="15" t="s">
        <v>11</v>
      </c>
      <c r="C219" s="100" t="s">
        <v>89</v>
      </c>
      <c r="D219" s="100"/>
      <c r="E219" s="37">
        <f>E36</f>
        <v>13305375</v>
      </c>
    </row>
    <row r="220" spans="1:5" x14ac:dyDescent="0.2">
      <c r="B220" s="15" t="s">
        <v>12</v>
      </c>
      <c r="C220" s="100" t="s">
        <v>90</v>
      </c>
      <c r="D220" s="100"/>
      <c r="E220" s="37">
        <f>E43</f>
        <v>12531564</v>
      </c>
    </row>
    <row r="221" spans="1:5" x14ac:dyDescent="0.2">
      <c r="B221" s="15" t="s">
        <v>13</v>
      </c>
      <c r="C221" s="100" t="s">
        <v>15</v>
      </c>
      <c r="D221" s="100"/>
      <c r="E221" s="37">
        <f>E46+E92</f>
        <v>869481</v>
      </c>
    </row>
    <row r="222" spans="1:5" x14ac:dyDescent="0.2">
      <c r="B222" s="15" t="s">
        <v>14</v>
      </c>
      <c r="C222" s="100" t="s">
        <v>91</v>
      </c>
      <c r="D222" s="100"/>
      <c r="E222" s="37">
        <f>E48+E95+E98+E102+E105</f>
        <v>6041592</v>
      </c>
    </row>
    <row r="223" spans="1:5" x14ac:dyDescent="0.2">
      <c r="B223" s="15" t="s">
        <v>16</v>
      </c>
      <c r="C223" s="100" t="s">
        <v>92</v>
      </c>
      <c r="D223" s="100"/>
      <c r="E223" s="37">
        <f>E55+E109+E113+E118+E123+E128+E133+E138+E143+E148+E153+E158+E163+E168+E173+E178+E183+E188+E193+E198</f>
        <v>40944738</v>
      </c>
    </row>
    <row r="224" spans="1:5" x14ac:dyDescent="0.2">
      <c r="B224" s="15" t="s">
        <v>17</v>
      </c>
      <c r="C224" s="100" t="s">
        <v>93</v>
      </c>
      <c r="D224" s="100"/>
      <c r="E224" s="37">
        <f>E61+E202+E209</f>
        <v>10710671</v>
      </c>
    </row>
    <row r="225" spans="2:6" x14ac:dyDescent="0.2">
      <c r="B225" s="18">
        <v>10</v>
      </c>
      <c r="C225" s="91" t="s">
        <v>94</v>
      </c>
      <c r="D225" s="92"/>
      <c r="E225" s="38">
        <f>E63+E212</f>
        <v>2029458</v>
      </c>
    </row>
    <row r="226" spans="2:6" x14ac:dyDescent="0.2">
      <c r="B226" s="19">
        <v>11</v>
      </c>
      <c r="C226" s="101" t="s">
        <v>95</v>
      </c>
      <c r="D226" s="101"/>
      <c r="E226" s="39">
        <f>E67</f>
        <v>348328</v>
      </c>
    </row>
    <row r="227" spans="2:6" x14ac:dyDescent="0.2">
      <c r="B227" s="84" t="s">
        <v>5</v>
      </c>
      <c r="C227" s="85"/>
      <c r="D227" s="102"/>
      <c r="E227" s="40">
        <f>SUBTOTAL(9,E216:E226)</f>
        <v>102847492</v>
      </c>
    </row>
    <row r="228" spans="2:6" ht="10.9" customHeight="1" thickBot="1" x14ac:dyDescent="0.25"/>
    <row r="229" spans="2:6" ht="24.75" thickBot="1" x14ac:dyDescent="0.25">
      <c r="B229" s="16" t="s">
        <v>66</v>
      </c>
      <c r="C229" s="87" t="s">
        <v>0</v>
      </c>
      <c r="D229" s="87"/>
      <c r="E229" s="17" t="s">
        <v>147</v>
      </c>
    </row>
    <row r="230" spans="2:6" ht="24" customHeight="1" x14ac:dyDescent="0.2">
      <c r="B230" s="41" t="s">
        <v>1</v>
      </c>
      <c r="C230" s="83" t="s">
        <v>96</v>
      </c>
      <c r="D230" s="83"/>
      <c r="E230" s="62">
        <f>E11+E13+E20+E23+E29+E37+E44+E47+E49+E56+E62+E64+E69+E72+E74+E76+E78+E80+E82+E84+E86+E88+E90+E93+E96+E99+E103+E106+E110+E114+E119+E124+E129+E134+E139+E144+E149+E154+E159+E164+E169+E174+E179+E184+E189+E194+E199+E203+E210</f>
        <v>56059434</v>
      </c>
      <c r="F230" s="65"/>
    </row>
    <row r="231" spans="2:6" x14ac:dyDescent="0.2">
      <c r="B231" s="42" t="s">
        <v>4</v>
      </c>
      <c r="C231" s="83" t="s">
        <v>97</v>
      </c>
      <c r="D231" s="83"/>
      <c r="E231" s="45">
        <f>E14+E21+E94+E97+E100+E104+E107+E111+E115+E120+E125+E130+E135+E140+E145+E150+E155+E160+E165+E170+E175+E180+E185+E190+E195+E200+E204+E211</f>
        <v>3126700</v>
      </c>
    </row>
    <row r="232" spans="2:6" ht="24.6" customHeight="1" x14ac:dyDescent="0.2">
      <c r="B232" s="42" t="s">
        <v>2</v>
      </c>
      <c r="C232" s="83" t="s">
        <v>25</v>
      </c>
      <c r="D232" s="83"/>
      <c r="E232" s="45">
        <f>E15+E24+E57+E66+E70+E91+E205</f>
        <v>5271517</v>
      </c>
    </row>
    <row r="233" spans="2:6" x14ac:dyDescent="0.2">
      <c r="B233" s="42" t="s">
        <v>41</v>
      </c>
      <c r="C233" s="89" t="s">
        <v>108</v>
      </c>
      <c r="D233" s="90"/>
      <c r="E233" s="45">
        <f>E40</f>
        <v>2531200</v>
      </c>
    </row>
    <row r="234" spans="2:6" x14ac:dyDescent="0.2">
      <c r="B234" s="42" t="s">
        <v>3</v>
      </c>
      <c r="C234" s="83" t="s">
        <v>98</v>
      </c>
      <c r="D234" s="83"/>
      <c r="E234" s="45">
        <f>E50+E54+E108+E112+E116+E121+E126+E131+E136+E141+E146+E151+E156+E161+E166+E171+E176+E181+E186+E191+E196</f>
        <v>24720735</v>
      </c>
    </row>
    <row r="235" spans="2:6" x14ac:dyDescent="0.2">
      <c r="B235" s="42" t="s">
        <v>37</v>
      </c>
      <c r="C235" s="83" t="s">
        <v>99</v>
      </c>
      <c r="D235" s="83"/>
      <c r="E235" s="45">
        <f>E18+E34+E52+E59+E101+E117+E122+E127+E132+E137+E142+E147+E152+E157+E162+E167+E172+E177+E182+E187+E192+E197+E201+E206+E27</f>
        <v>2782054</v>
      </c>
    </row>
    <row r="236" spans="2:6" x14ac:dyDescent="0.2">
      <c r="B236" s="42" t="s">
        <v>106</v>
      </c>
      <c r="C236" s="89" t="s">
        <v>145</v>
      </c>
      <c r="D236" s="90"/>
      <c r="E236" s="45">
        <f>E17+E33+E42+E51+E58+E208+E26</f>
        <v>643729</v>
      </c>
    </row>
    <row r="237" spans="2:6" x14ac:dyDescent="0.2">
      <c r="B237" s="42" t="s">
        <v>36</v>
      </c>
      <c r="C237" s="104" t="s">
        <v>24</v>
      </c>
      <c r="D237" s="104"/>
      <c r="E237" s="45">
        <f>E30</f>
        <v>1227800</v>
      </c>
    </row>
    <row r="238" spans="2:6" x14ac:dyDescent="0.2">
      <c r="B238" s="42" t="s">
        <v>45</v>
      </c>
      <c r="C238" s="83" t="s">
        <v>26</v>
      </c>
      <c r="D238" s="83"/>
      <c r="E238" s="45">
        <f>E16+E35+E41+E53+E60+E207+E25</f>
        <v>4956093</v>
      </c>
    </row>
    <row r="239" spans="2:6" ht="24" customHeight="1" x14ac:dyDescent="0.2">
      <c r="B239" s="42" t="s">
        <v>101</v>
      </c>
      <c r="C239" s="83" t="s">
        <v>102</v>
      </c>
      <c r="D239" s="83"/>
      <c r="E239" s="45">
        <f>E32</f>
        <v>474000</v>
      </c>
    </row>
    <row r="240" spans="2:6" x14ac:dyDescent="0.2">
      <c r="B240" s="42" t="s">
        <v>39</v>
      </c>
      <c r="C240" s="83" t="s">
        <v>100</v>
      </c>
      <c r="D240" s="83"/>
      <c r="E240" s="45">
        <f>E38+E65</f>
        <v>149300</v>
      </c>
    </row>
    <row r="241" spans="2:5" x14ac:dyDescent="0.2">
      <c r="B241" s="42" t="s">
        <v>40</v>
      </c>
      <c r="C241" s="83" t="s">
        <v>27</v>
      </c>
      <c r="D241" s="83"/>
      <c r="E241" s="45">
        <f>E39+E45</f>
        <v>329930</v>
      </c>
    </row>
    <row r="242" spans="2:5" ht="25.15" customHeight="1" thickBot="1" x14ac:dyDescent="0.25">
      <c r="B242" s="44" t="s">
        <v>104</v>
      </c>
      <c r="C242" s="103" t="s">
        <v>107</v>
      </c>
      <c r="D242" s="103"/>
      <c r="E242" s="46">
        <f>E31</f>
        <v>575000</v>
      </c>
    </row>
    <row r="243" spans="2:5" ht="12.6" customHeight="1" thickBot="1" x14ac:dyDescent="0.25">
      <c r="B243" s="97" t="s">
        <v>5</v>
      </c>
      <c r="C243" s="98"/>
      <c r="D243" s="99"/>
      <c r="E243" s="43">
        <f>SUBTOTAL(9,E230:E242)</f>
        <v>102847492</v>
      </c>
    </row>
  </sheetData>
  <mergeCells count="135">
    <mergeCell ref="B139:B142"/>
    <mergeCell ref="C139:C142"/>
    <mergeCell ref="A8:E8"/>
    <mergeCell ref="A13:A68"/>
    <mergeCell ref="C93:C94"/>
    <mergeCell ref="B93:B94"/>
    <mergeCell ref="A93:A95"/>
    <mergeCell ref="C96:C97"/>
    <mergeCell ref="B96:B97"/>
    <mergeCell ref="A96:A98"/>
    <mergeCell ref="A11:A12"/>
    <mergeCell ref="A72:A73"/>
    <mergeCell ref="A74:A75"/>
    <mergeCell ref="A76:A77"/>
    <mergeCell ref="A78:A79"/>
    <mergeCell ref="A80:A81"/>
    <mergeCell ref="A82:A83"/>
    <mergeCell ref="A69:A71"/>
    <mergeCell ref="B69:B70"/>
    <mergeCell ref="C69:C70"/>
    <mergeCell ref="C56:C60"/>
    <mergeCell ref="C29:C35"/>
    <mergeCell ref="C44:C45"/>
    <mergeCell ref="A84:A85"/>
    <mergeCell ref="A86:A87"/>
    <mergeCell ref="C20:C21"/>
    <mergeCell ref="B243:D243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6:D226"/>
    <mergeCell ref="B227:D227"/>
    <mergeCell ref="C229:D229"/>
    <mergeCell ref="C240:D240"/>
    <mergeCell ref="C241:D241"/>
    <mergeCell ref="C242:D242"/>
    <mergeCell ref="C230:D230"/>
    <mergeCell ref="C231:D231"/>
    <mergeCell ref="C232:D232"/>
    <mergeCell ref="C234:D234"/>
    <mergeCell ref="C235:D235"/>
    <mergeCell ref="C237:D237"/>
    <mergeCell ref="C233:D233"/>
    <mergeCell ref="C238:D238"/>
    <mergeCell ref="C236:D236"/>
    <mergeCell ref="A194:A198"/>
    <mergeCell ref="A203:A209"/>
    <mergeCell ref="C199:C201"/>
    <mergeCell ref="B199:B201"/>
    <mergeCell ref="A199:A202"/>
    <mergeCell ref="C225:D225"/>
    <mergeCell ref="A184:A188"/>
    <mergeCell ref="A210:A212"/>
    <mergeCell ref="B210:B211"/>
    <mergeCell ref="C210:C211"/>
    <mergeCell ref="B194:B197"/>
    <mergeCell ref="C194:C197"/>
    <mergeCell ref="B184:B187"/>
    <mergeCell ref="C184:C187"/>
    <mergeCell ref="B189:B192"/>
    <mergeCell ref="C189:C192"/>
    <mergeCell ref="C239:D239"/>
    <mergeCell ref="A213:C213"/>
    <mergeCell ref="C215:D215"/>
    <mergeCell ref="C216:D216"/>
    <mergeCell ref="A88:A89"/>
    <mergeCell ref="A90:A92"/>
    <mergeCell ref="A124:A128"/>
    <mergeCell ref="A129:A133"/>
    <mergeCell ref="A144:A148"/>
    <mergeCell ref="A134:A138"/>
    <mergeCell ref="A139:A143"/>
    <mergeCell ref="A99:A102"/>
    <mergeCell ref="A106:A109"/>
    <mergeCell ref="A114:A118"/>
    <mergeCell ref="A119:A123"/>
    <mergeCell ref="A103:A105"/>
    <mergeCell ref="B99:B101"/>
    <mergeCell ref="B106:B108"/>
    <mergeCell ref="B110:B112"/>
    <mergeCell ref="C110:C112"/>
    <mergeCell ref="B203:B208"/>
    <mergeCell ref="C203:C208"/>
    <mergeCell ref="C106:C108"/>
    <mergeCell ref="A110:A113"/>
    <mergeCell ref="C49:C53"/>
    <mergeCell ref="B13:B67"/>
    <mergeCell ref="C64:C66"/>
    <mergeCell ref="C13:C18"/>
    <mergeCell ref="C37:C42"/>
    <mergeCell ref="C99:C101"/>
    <mergeCell ref="B90:B91"/>
    <mergeCell ref="C90:C91"/>
    <mergeCell ref="C23:C27"/>
    <mergeCell ref="B103:B104"/>
    <mergeCell ref="C103:C104"/>
    <mergeCell ref="B119:B122"/>
    <mergeCell ref="C119:C122"/>
    <mergeCell ref="B114:B117"/>
    <mergeCell ref="C114:C117"/>
    <mergeCell ref="A149:A153"/>
    <mergeCell ref="A164:A168"/>
    <mergeCell ref="A169:A173"/>
    <mergeCell ref="A154:A158"/>
    <mergeCell ref="A159:A163"/>
    <mergeCell ref="B159:B162"/>
    <mergeCell ref="B164:B167"/>
    <mergeCell ref="C164:C167"/>
    <mergeCell ref="B169:B172"/>
    <mergeCell ref="C169:C172"/>
    <mergeCell ref="B124:B127"/>
    <mergeCell ref="C124:C127"/>
    <mergeCell ref="B134:B137"/>
    <mergeCell ref="C134:C137"/>
    <mergeCell ref="B129:B132"/>
    <mergeCell ref="C129:C132"/>
    <mergeCell ref="B144:B147"/>
    <mergeCell ref="C144:C147"/>
    <mergeCell ref="A174:A178"/>
    <mergeCell ref="A179:A183"/>
    <mergeCell ref="A189:A193"/>
    <mergeCell ref="B179:B182"/>
    <mergeCell ref="C179:C182"/>
    <mergeCell ref="B149:B152"/>
    <mergeCell ref="C149:C152"/>
    <mergeCell ref="C159:C162"/>
    <mergeCell ref="C174:C177"/>
    <mergeCell ref="B154:B157"/>
    <mergeCell ref="C154:C157"/>
    <mergeCell ref="B174:B177"/>
  </mergeCells>
  <conditionalFormatting sqref="E11 E13:E18 E72 E74 E76 E78 E80 E82 E84 E86 E88 E90:E91 E93 E96 E99 E101 E103:E104 E106 E108 E124 E126:E127 E129:E130 E134 E136:E137 E139 E141:E142 E144 E146:E147 E149 E151:E152 E154 E156:E157 E159:E160 E164:E167 E169 E171:E172 E174 E176:E177 E179:E180 E189:E192 E194:E195 E199:E201 E203:E208 E230:E242">
    <cfRule type="cellIs" dxfId="11" priority="24" stopIfTrue="1" operator="equal">
      <formula>0</formula>
    </cfRule>
  </conditionalFormatting>
  <conditionalFormatting sqref="E11:E213">
    <cfRule type="cellIs" dxfId="10" priority="3" stopIfTrue="1" operator="equal">
      <formula>0</formula>
    </cfRule>
  </conditionalFormatting>
  <conditionalFormatting sqref="E44">
    <cfRule type="cellIs" dxfId="9" priority="18" stopIfTrue="1" operator="equal">
      <formula>0</formula>
    </cfRule>
  </conditionalFormatting>
  <conditionalFormatting sqref="E60">
    <cfRule type="cellIs" dxfId="8" priority="17" stopIfTrue="1" operator="equal">
      <formula>0</formula>
    </cfRule>
  </conditionalFormatting>
  <conditionalFormatting sqref="E69:E70">
    <cfRule type="cellIs" dxfId="7" priority="4" stopIfTrue="1" operator="equal">
      <formula>0</formula>
    </cfRule>
  </conditionalFormatting>
  <conditionalFormatting sqref="E110 E112">
    <cfRule type="cellIs" dxfId="6" priority="12" stopIfTrue="1" operator="equal">
      <formula>0</formula>
    </cfRule>
  </conditionalFormatting>
  <conditionalFormatting sqref="E114 E116:E117">
    <cfRule type="cellIs" dxfId="5" priority="10" stopIfTrue="1" operator="equal">
      <formula>0</formula>
    </cfRule>
  </conditionalFormatting>
  <conditionalFormatting sqref="E119 E121:E122">
    <cfRule type="cellIs" dxfId="4" priority="8" stopIfTrue="1" operator="equal">
      <formula>0</formula>
    </cfRule>
  </conditionalFormatting>
  <conditionalFormatting sqref="E184:E185">
    <cfRule type="cellIs" dxfId="3" priority="6" stopIfTrue="1" operator="equal">
      <formula>0</formula>
    </cfRule>
  </conditionalFormatting>
  <conditionalFormatting sqref="E213">
    <cfRule type="cellIs" dxfId="2" priority="20" stopIfTrue="1" operator="equal">
      <formula>0</formula>
    </cfRule>
  </conditionalFormatting>
  <conditionalFormatting sqref="E216:E227">
    <cfRule type="cellIs" dxfId="1" priority="15" stopIfTrue="1" operator="equal">
      <formula>0</formula>
    </cfRule>
  </conditionalFormatting>
  <conditionalFormatting sqref="E243">
    <cfRule type="cellIs" dxfId="0" priority="13" stopIfTrue="1" operator="equal">
      <formula>0</formula>
    </cfRule>
  </conditionalFormatting>
  <pageMargins left="0.7" right="0.7" top="0.75" bottom="0.75" header="0.3" footer="0.3"/>
  <pageSetup paperSize="9" scale="97" fitToHeight="0" orientation="portrait" r:id="rId1"/>
  <headerFooter alignWithMargins="0"/>
  <ignoredErrors>
    <ignoredError sqref="E2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2026-05-20T10:44:07Z</cp:lastPrinted>
  <dcterms:created xsi:type="dcterms:W3CDTF">2008-12-14T21:40:51Z</dcterms:created>
  <dcterms:modified xsi:type="dcterms:W3CDTF">2026-05-25T08:48:27Z</dcterms:modified>
</cp:coreProperties>
</file>