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\\kaupiklis.kretinga.lt\ruf$\reda.pileliene\Documents\"/>
    </mc:Choice>
  </mc:AlternateContent>
  <xr:revisionPtr revIDLastSave="0" documentId="13_ncr:1_{4C96EB44-ED31-40BE-BC1C-2C05BFEF3EF7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įstaiga,programa,šaltinis" sheetId="8" r:id="rId1"/>
  </sheets>
  <definedNames>
    <definedName name="_xlnm._FilterDatabase" localSheetId="0" hidden="1">'įstaiga,programa,šaltinis'!#REF!</definedName>
    <definedName name="_xlnm.Print_Titles" localSheetId="0">'įstaiga,programa,šaltinis'!$9:$9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39" i="8" l="1"/>
  <c r="E105" i="8"/>
  <c r="E65" i="8" l="1"/>
  <c r="E208" i="8" l="1"/>
  <c r="E241" i="8" l="1"/>
  <c r="E237" i="8"/>
  <c r="E52" i="8" l="1"/>
  <c r="E35" i="8" l="1"/>
  <c r="E37" i="8" l="1"/>
  <c r="E244" i="8" s="1"/>
  <c r="E13" i="8" l="1"/>
  <c r="E17" i="8" s="1"/>
  <c r="E236" i="8" l="1"/>
  <c r="E245" i="8" l="1"/>
  <c r="E242" i="8"/>
  <c r="E240" i="8"/>
  <c r="E209" i="8"/>
  <c r="E235" i="8" s="1"/>
  <c r="E210" i="8"/>
  <c r="E205" i="8"/>
  <c r="E238" i="8" s="1"/>
  <c r="E42" i="8"/>
  <c r="E36" i="8" l="1"/>
  <c r="E243" i="8" s="1"/>
  <c r="E19" i="8"/>
  <c r="E98" i="8"/>
  <c r="E204" i="8"/>
  <c r="E199" i="8"/>
  <c r="E174" i="8"/>
  <c r="E169" i="8"/>
  <c r="E164" i="8"/>
  <c r="E179" i="8"/>
  <c r="E159" i="8"/>
  <c r="E154" i="8"/>
  <c r="E144" i="8"/>
  <c r="E149" i="8"/>
  <c r="E134" i="8"/>
  <c r="E139" i="8"/>
  <c r="E119" i="8"/>
  <c r="E115" i="8"/>
  <c r="E110" i="8"/>
  <c r="E198" i="8"/>
  <c r="E91" i="8"/>
  <c r="E172" i="8" l="1"/>
  <c r="E177" i="8"/>
  <c r="E122" i="8"/>
  <c r="E187" i="8"/>
  <c r="E202" i="8"/>
  <c r="E192" i="8"/>
  <c r="E197" i="8"/>
  <c r="E167" i="8"/>
  <c r="E182" i="8"/>
  <c r="E162" i="8"/>
  <c r="E157" i="8"/>
  <c r="E147" i="8"/>
  <c r="E152" i="8"/>
  <c r="E137" i="8"/>
  <c r="E142" i="8"/>
  <c r="E132" i="8"/>
  <c r="E127" i="8"/>
  <c r="E234" i="8"/>
  <c r="E21" i="8"/>
  <c r="E207" i="8" l="1"/>
  <c r="E213" i="8" l="1"/>
  <c r="E233" i="8"/>
  <c r="E69" i="8"/>
  <c r="E117" i="8" l="1"/>
  <c r="E73" i="8"/>
  <c r="E60" i="8"/>
  <c r="E228" i="8" s="1"/>
  <c r="E246" i="8" l="1"/>
  <c r="E58" i="8"/>
  <c r="E44" i="8"/>
  <c r="E39" i="8"/>
  <c r="E223" i="8" s="1"/>
  <c r="E34" i="8"/>
  <c r="E222" i="8" s="1"/>
  <c r="E26" i="8"/>
  <c r="E221" i="8" s="1"/>
  <c r="E11" i="8"/>
  <c r="E219" i="8" l="1"/>
  <c r="E96" i="8"/>
  <c r="E79" i="8"/>
  <c r="E93" i="8"/>
  <c r="E75" i="8"/>
  <c r="E113" i="8"/>
  <c r="E226" i="8" s="1"/>
  <c r="E81" i="8"/>
  <c r="E90" i="8"/>
  <c r="E224" i="8" s="1"/>
  <c r="E83" i="8"/>
  <c r="E108" i="8"/>
  <c r="E71" i="8"/>
  <c r="E85" i="8"/>
  <c r="E206" i="8"/>
  <c r="E100" i="8"/>
  <c r="E77" i="8"/>
  <c r="E87" i="8"/>
  <c r="E225" i="8" l="1"/>
  <c r="E227" i="8"/>
  <c r="E220" i="8"/>
  <c r="E229" i="8"/>
  <c r="E66" i="8"/>
  <c r="E216" i="8" s="1"/>
  <c r="E230" i="8" l="1"/>
</calcChain>
</file>

<file path=xl/sharedStrings.xml><?xml version="1.0" encoding="utf-8"?>
<sst xmlns="http://schemas.openxmlformats.org/spreadsheetml/2006/main" count="402" uniqueCount="166">
  <si>
    <t>Pavadinimas</t>
  </si>
  <si>
    <t>B</t>
  </si>
  <si>
    <t>D</t>
  </si>
  <si>
    <t>K</t>
  </si>
  <si>
    <t>S</t>
  </si>
  <si>
    <t>IŠ VISO:</t>
  </si>
  <si>
    <t>Eil. Nr.</t>
  </si>
  <si>
    <t>Programa</t>
  </si>
  <si>
    <t>01</t>
  </si>
  <si>
    <t>02</t>
  </si>
  <si>
    <t>03</t>
  </si>
  <si>
    <t>04</t>
  </si>
  <si>
    <t>05</t>
  </si>
  <si>
    <t>06</t>
  </si>
  <si>
    <t>07</t>
  </si>
  <si>
    <t>Sveikatos apsaugos programa</t>
  </si>
  <si>
    <t>08</t>
  </si>
  <si>
    <t>09</t>
  </si>
  <si>
    <t xml:space="preserve">Asignavimų valdytojas </t>
  </si>
  <si>
    <t>Šaltinis</t>
  </si>
  <si>
    <t xml:space="preserve">Viso pagal asignavimų valdytoją: </t>
  </si>
  <si>
    <t>1.</t>
  </si>
  <si>
    <t>2.</t>
  </si>
  <si>
    <t>Skolintos lėšos</t>
  </si>
  <si>
    <t>Valstybinėms (perduotoms savivaldybėms) funkcijoms atlikti skirtos lėšos</t>
  </si>
  <si>
    <t xml:space="preserve">Europos Sąjungos ir kitos finansinės paramos lėšos (Europos Sąjungos finansinės paramos lėšos) </t>
  </si>
  <si>
    <t>Aplinkos apsaugos rėmimo specialiosios programos lėšos</t>
  </si>
  <si>
    <t>Programos pavadinimas</t>
  </si>
  <si>
    <t>Suma, Eur</t>
  </si>
  <si>
    <t>Kretingos r. savivaldybės administracija</t>
  </si>
  <si>
    <t>Bendroji programa (01)</t>
  </si>
  <si>
    <t>Seniūnijų programa (02)</t>
  </si>
  <si>
    <t>Žemės ūkio programa (03)</t>
  </si>
  <si>
    <t xml:space="preserve">E </t>
  </si>
  <si>
    <t>Strateginio planavimo ir investicijų programa (04)</t>
  </si>
  <si>
    <t>P</t>
  </si>
  <si>
    <t>VB</t>
  </si>
  <si>
    <t>Vietinio ūkio ir turto valdymo programa (05)</t>
  </si>
  <si>
    <t>ZP</t>
  </si>
  <si>
    <t>F</t>
  </si>
  <si>
    <t>Sveikatos apsaugos programa (06)</t>
  </si>
  <si>
    <t>Kultūros programa (07)</t>
  </si>
  <si>
    <t>Švietimo programa (08)</t>
  </si>
  <si>
    <t>E</t>
  </si>
  <si>
    <t>Socialinės paramos programa (09)</t>
  </si>
  <si>
    <t>Kūno kultūros ir sporto programa (10)</t>
  </si>
  <si>
    <t>Architektūros ir teritorijų planavimo programa (11)</t>
  </si>
  <si>
    <t>Kretingos r. sav. administracijos Kretingos miesto seniūnija</t>
  </si>
  <si>
    <t>Kretingos r. sav. administracijos Darbėnų seniūnija</t>
  </si>
  <si>
    <t>Kretingos r. sav. administracijos Imbarės seniūnija</t>
  </si>
  <si>
    <t>Kretingos r. sav. administracijos Kartenos seniūnija</t>
  </si>
  <si>
    <t>Kretingos r. sav. administracijos Kretingos seniūnija</t>
  </si>
  <si>
    <t>Kretingos r. sav. administracijos Kūlupėnų seniūnija</t>
  </si>
  <si>
    <t>Kretingos r. sav. administracijos Salantų miesto seniūnija</t>
  </si>
  <si>
    <t>Kretingos r. sav. administracijos Vydmantų seniūnija</t>
  </si>
  <si>
    <t>Kretingos r. sav. administracijos Žalgirio seniūnija</t>
  </si>
  <si>
    <t>Kretingos r. sav. visuomenės sveikatos biuras</t>
  </si>
  <si>
    <t>Kretingos r. sav. Kretingos kultūros centras</t>
  </si>
  <si>
    <t>Kretingos r. sav. Salantų kultūros centras</t>
  </si>
  <si>
    <t>Kretingos r. sav. Motiejaus Valančiaus viešoji biblioteka</t>
  </si>
  <si>
    <t>Kretingos r. sav. Kretingos muziejus</t>
  </si>
  <si>
    <t>Kretingos r. sav. Vyskupo Motiejaus Valančiaus gimtinės muziejus</t>
  </si>
  <si>
    <t>Kretingos r. sav. Dienos veiklos centras</t>
  </si>
  <si>
    <t>Kretingos r. sav. Kretingos socialinių paslaugų centras</t>
  </si>
  <si>
    <t>2025 metų Kretingos rajono savivaldybės biudžeto asignavimų paskirstymas</t>
  </si>
  <si>
    <t>Kretingos r. sav. kontrolės ir audito tarnyba</t>
  </si>
  <si>
    <t>Finansavimo šaltinis</t>
  </si>
  <si>
    <t>Kretingos r. sav. Jurgio Pabrėžos universitetinė gimnazija</t>
  </si>
  <si>
    <t>Kretingos r. sav. Marijono Daujoto progimnazija</t>
  </si>
  <si>
    <t>Kretingos r. sav. Simono Daukanto progimnazija</t>
  </si>
  <si>
    <t>Kretingos r. sav. Salantų gimnazija</t>
  </si>
  <si>
    <t>Kretingos r. sav. Darbėnų gimnazija</t>
  </si>
  <si>
    <t>Kretingos r. sav. Vydmantų gimnazija</t>
  </si>
  <si>
    <t>Kretingos r. sav. Kartenos mokykla-daugiafunkcis centras</t>
  </si>
  <si>
    <t>Kretingos r. sav. Jokūbavo Aleksandro Stulginskio mokykla-daugiafunkcis centras</t>
  </si>
  <si>
    <t>Kretingos r. sav. Kūlupėnų Motiejaus Valančiaus pagrindinė mokykla</t>
  </si>
  <si>
    <t>Kretingos r. sav. Kurmaičių pradinė mokykla</t>
  </si>
  <si>
    <t>Kretingos r. sav. Marijos Tiškevičiūtės mokykla</t>
  </si>
  <si>
    <t>Kretingos r. sav. lopšelis-darželis "Pasaka"</t>
  </si>
  <si>
    <t>Kretingos r. sav. lopšelis-darželis "Ąžuoliukas"</t>
  </si>
  <si>
    <t>Kretingos r. sav. lopšelis-darželis "Žilvitis"</t>
  </si>
  <si>
    <t>Kretingos r. sav. mokykla-darželis "Žibutė"</t>
  </si>
  <si>
    <t>Kretingos r. sav. Kretingos rajono švietimo centras</t>
  </si>
  <si>
    <t>Kretingos r. sav. Kretingos sporto mokykla</t>
  </si>
  <si>
    <t>Kretingos r. sav. Kretingos meno mokykla</t>
  </si>
  <si>
    <t>Kretingos r. sav. Salantų meno mokykla</t>
  </si>
  <si>
    <t>Bendroji programa</t>
  </si>
  <si>
    <t>Seniūnijų programa</t>
  </si>
  <si>
    <t>Žemės ūkio programa</t>
  </si>
  <si>
    <t>Strateginio planavimo ir investicijų programa</t>
  </si>
  <si>
    <t>Vietinio ūkio ir turto valdymo programa</t>
  </si>
  <si>
    <t>Kultūros programa</t>
  </si>
  <si>
    <t>Švietimo programa</t>
  </si>
  <si>
    <t>Socialinės paramos programa</t>
  </si>
  <si>
    <t>Kūno kultūros ir sporto programa</t>
  </si>
  <si>
    <t>Architektūros ir teritorijų planavimo programa</t>
  </si>
  <si>
    <t>2025 m. asignavimai, eurais</t>
  </si>
  <si>
    <t>Savarankiškoms funkcijoms atlikti (savivaldybės biudžeto lėšos)</t>
  </si>
  <si>
    <t>Įstaigos pajamos, skirtos veiklos išlaidoms</t>
  </si>
  <si>
    <t>Speciali tikslinė dotacija ugdymo reikmėms finansuoti</t>
  </si>
  <si>
    <t>Savarankiškoms funkcijoms atlikti (žemės pardavimo lėšos)</t>
  </si>
  <si>
    <t>BP</t>
  </si>
  <si>
    <t>Kretingos r. sav. Priešgaisrinė tarnyba</t>
  </si>
  <si>
    <t>SIP</t>
  </si>
  <si>
    <t>Viešoji įstaiga Pranciškonų gimnazija</t>
  </si>
  <si>
    <t>VA</t>
  </si>
  <si>
    <t>Infrastruktūros įmokos, skirtos inžinerinei infrastruktūrai finansuoti ir kompensacijoms mokėti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</si>
  <si>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</si>
  <si>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</si>
  <si>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</si>
  <si>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</si>
  <si>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</si>
  <si>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</si>
  <si>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</si>
  <si>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</si>
  <si>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</si>
  <si>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</si>
  <si>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</si>
  <si>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</si>
  <si>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</si>
  <si>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</si>
  <si>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</si>
  <si>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</si>
  <si>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</si>
  <si>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</si>
  <si>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</si>
  <si>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</si>
  <si>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</si>
  <si>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</si>
  <si>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</si>
  <si>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</si>
  <si>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</si>
  <si>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</si>
  <si>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</si>
  <si>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</si>
  <si>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</si>
  <si>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</si>
  <si>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</si>
  <si>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</si>
  <si>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36.</t>
  </si>
  <si>
    <t>37.</t>
  </si>
  <si>
    <t>38.</t>
  </si>
  <si>
    <t>39.</t>
  </si>
  <si>
    <t>40.</t>
  </si>
  <si>
    <t>Viso pagal 01 programą:</t>
  </si>
  <si>
    <t>Viso pagal 02 programą:</t>
  </si>
  <si>
    <t>Viso pagal 03 programą:</t>
  </si>
  <si>
    <t>Viso pagal 04 programą:</t>
  </si>
  <si>
    <t>Viso pagal 05 programą:</t>
  </si>
  <si>
    <t>Viso pagal 06 programą:</t>
  </si>
  <si>
    <t>Viso pagal 07 programą:</t>
  </si>
  <si>
    <t>Viso pagal 08 programą:</t>
  </si>
  <si>
    <t>Viso pagal 09 programą:</t>
  </si>
  <si>
    <t>Viso pagal 10 programą:</t>
  </si>
  <si>
    <t>Viso pagal 11 programą:</t>
  </si>
  <si>
    <t>Valstybės biudžeto lėšos, dotacijos ir kitos lėšos</t>
  </si>
  <si>
    <t>Valstybės biudžeto lėšos (administracijai)</t>
  </si>
  <si>
    <t>Savarankiškoms funkcijoms atlikti (socialinio būsto plėtros fondo lėšos)</t>
  </si>
  <si>
    <t>KPP</t>
  </si>
  <si>
    <t>Kelių priežiūros ir plėtros programos finansavimo lėšos</t>
  </si>
  <si>
    <t>PATVIRTINTA                                                          Kretingos rajono savivaldybės tarybos                     2025 m. vasario 20 d. sprendimu Nr. T2- 234                         3 priedas</t>
  </si>
  <si>
    <t>(Kretingos rajono savivaldybės tarybos</t>
  </si>
  <si>
    <t>Klaipėdos Ernesto Galvanausko profesinio mokymo centras</t>
  </si>
  <si>
    <t>41.</t>
  </si>
  <si>
    <t>Kretingos rajono sporto centras</t>
  </si>
  <si>
    <t>2025 m. gruodžio 18 d. sprendimo Nr. T2-357    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</si>
</sst>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0"/>
      <name val="Arial"/>
      <charset val="186"/>
    </font>
    <font>
      <b/>
      <sz val="9"/>
      <name val="Times New Roman"/>
      <family val="1"/>
      <charset val="186"/>
    </font>
    <font>
      <sz val="9"/>
      <name val="Times New Roman"/>
      <family val="1"/>
      <charset val="186"/>
    </font>
    <font>
      <sz val="10"/>
      <name val="Arial"/>
      <family val="2"/>
      <charset val="186"/>
    </font>
    <font>
      <sz val="11"/>
      <color indexed="62"/>
      <name val="Calibri"/>
      <family val="2"/>
      <charset val="186"/>
    </font>
    <font>
      <sz val="11"/>
      <color rgb="FF3F3F76"/>
      <name val="Calibri"/>
      <family val="2"/>
      <charset val="186"/>
      <scheme val="minor"/>
    </font>
    <font>
      <b/>
      <sz val="12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rgb="FFFFCC99"/>
      </patternFill>
    </fill>
  </fills>
  <borders count="4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5" fillId="3" borderId="26" applyNumberFormat="0" applyAlignment="0" applyProtection="0"/>
    <xf numFmtId="0" fontId="4" fillId="2" borderId="1" applyNumberFormat="0" applyAlignment="0" applyProtection="0"/>
    <xf numFmtId="0" fontId="3" fillId="0" borderId="0"/>
  </cellStyleXfs>
  <cellXfs count="109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2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6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20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vertical="center" wrapText="1"/>
    </xf>
    <xf numFmtId="0" fontId="2" fillId="0" borderId="2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center" vertical="center" wrapText="1"/>
    </xf>
    <xf numFmtId="0" fontId="2" fillId="0" borderId="7" xfId="0" quotePrefix="1" applyFont="1" applyBorder="1" applyAlignment="1">
      <alignment horizontal="center" vertical="center" wrapText="1"/>
    </xf>
    <xf numFmtId="0" fontId="2" fillId="0" borderId="13" xfId="0" quotePrefix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3" applyFont="1" applyBorder="1" applyAlignment="1">
      <alignment horizontal="center" vertical="center" wrapText="1"/>
    </xf>
    <xf numFmtId="0" fontId="2" fillId="0" borderId="34" xfId="0" quotePrefix="1" applyFont="1" applyBorder="1" applyAlignment="1">
      <alignment horizontal="center" vertical="center" wrapText="1"/>
    </xf>
    <xf numFmtId="0" fontId="2" fillId="0" borderId="32" xfId="0" quotePrefix="1" applyFont="1" applyBorder="1" applyAlignment="1">
      <alignment horizontal="center" vertical="center" wrapText="1"/>
    </xf>
    <xf numFmtId="0" fontId="2" fillId="0" borderId="23" xfId="1" applyFont="1" applyFill="1" applyBorder="1" applyAlignment="1" applyProtection="1">
      <alignment horizontal="left" vertical="center" wrapText="1"/>
    </xf>
    <xf numFmtId="0" fontId="1" fillId="0" borderId="29" xfId="1" applyFont="1" applyFill="1" applyBorder="1" applyAlignment="1" applyProtection="1">
      <alignment horizontal="left" vertical="center" wrapText="1"/>
    </xf>
    <xf numFmtId="0" fontId="1" fillId="0" borderId="23" xfId="1" applyFont="1" applyFill="1" applyBorder="1" applyAlignment="1" applyProtection="1">
      <alignment horizontal="center" vertical="center" wrapText="1"/>
    </xf>
    <xf numFmtId="164" fontId="2" fillId="0" borderId="16" xfId="0" applyNumberFormat="1" applyFont="1" applyBorder="1" applyAlignment="1">
      <alignment horizontal="center" vertical="center" wrapText="1"/>
    </xf>
    <xf numFmtId="0" fontId="2" fillId="0" borderId="22" xfId="0" applyFont="1" applyBorder="1" applyAlignment="1">
      <alignment vertical="center" wrapText="1"/>
    </xf>
    <xf numFmtId="0" fontId="2" fillId="0" borderId="22" xfId="0" applyFont="1" applyBorder="1" applyAlignment="1">
      <alignment horizontal="left" vertical="center" wrapText="1"/>
    </xf>
    <xf numFmtId="0" fontId="2" fillId="0" borderId="20" xfId="0" applyFont="1" applyBorder="1" applyAlignment="1">
      <alignment vertical="center" wrapText="1"/>
    </xf>
    <xf numFmtId="0" fontId="2" fillId="0" borderId="12" xfId="0" applyFont="1" applyBorder="1" applyAlignment="1">
      <alignment horizontal="center" vertical="center" wrapText="1"/>
    </xf>
    <xf numFmtId="3" fontId="2" fillId="0" borderId="2" xfId="0" applyNumberFormat="1" applyFont="1" applyBorder="1" applyAlignment="1">
      <alignment horizontal="center" vertical="center" wrapText="1"/>
    </xf>
    <xf numFmtId="3" fontId="2" fillId="0" borderId="3" xfId="0" applyNumberFormat="1" applyFont="1" applyBorder="1" applyAlignment="1">
      <alignment horizontal="center" vertical="center" wrapText="1"/>
    </xf>
    <xf numFmtId="3" fontId="2" fillId="0" borderId="39" xfId="0" applyNumberFormat="1" applyFont="1" applyBorder="1" applyAlignment="1">
      <alignment horizontal="center" vertical="center" wrapText="1"/>
    </xf>
    <xf numFmtId="3" fontId="2" fillId="0" borderId="3" xfId="0" applyNumberFormat="1" applyFont="1" applyBorder="1" applyAlignment="1">
      <alignment horizontal="center" vertical="center"/>
    </xf>
    <xf numFmtId="3" fontId="1" fillId="0" borderId="29" xfId="0" applyNumberFormat="1" applyFont="1" applyBorder="1" applyAlignment="1">
      <alignment horizontal="center" vertical="center"/>
    </xf>
    <xf numFmtId="3" fontId="2" fillId="0" borderId="0" xfId="0" applyNumberFormat="1" applyFont="1" applyAlignment="1">
      <alignment vertical="center"/>
    </xf>
    <xf numFmtId="3" fontId="2" fillId="0" borderId="8" xfId="0" applyNumberFormat="1" applyFont="1" applyBorder="1" applyAlignment="1">
      <alignment horizontal="center" vertical="center"/>
    </xf>
    <xf numFmtId="3" fontId="2" fillId="0" borderId="14" xfId="0" applyNumberFormat="1" applyFont="1" applyBorder="1" applyAlignment="1">
      <alignment horizontal="center" vertical="center"/>
    </xf>
    <xf numFmtId="3" fontId="2" fillId="0" borderId="33" xfId="0" applyNumberFormat="1" applyFont="1" applyBorder="1" applyAlignment="1">
      <alignment horizontal="center" vertical="center"/>
    </xf>
    <xf numFmtId="3" fontId="2" fillId="0" borderId="31" xfId="0" applyNumberFormat="1" applyFont="1" applyBorder="1" applyAlignment="1">
      <alignment horizontal="center" vertical="center"/>
    </xf>
    <xf numFmtId="3" fontId="1" fillId="0" borderId="4" xfId="0" applyNumberFormat="1" applyFont="1" applyBorder="1" applyAlignment="1">
      <alignment horizontal="center" vertical="center"/>
    </xf>
    <xf numFmtId="3" fontId="1" fillId="0" borderId="6" xfId="0" applyNumberFormat="1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3" fontId="2" fillId="0" borderId="40" xfId="0" applyNumberFormat="1" applyFont="1" applyBorder="1" applyAlignment="1">
      <alignment horizontal="center" vertical="center" wrapText="1"/>
    </xf>
    <xf numFmtId="164" fontId="2" fillId="0" borderId="35" xfId="0" applyNumberFormat="1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3" fontId="2" fillId="0" borderId="40" xfId="0" applyNumberFormat="1" applyFont="1" applyBorder="1" applyAlignment="1">
      <alignment horizontal="center" vertical="center"/>
    </xf>
    <xf numFmtId="0" fontId="2" fillId="0" borderId="35" xfId="1" applyFont="1" applyFill="1" applyBorder="1" applyAlignment="1" applyProtection="1">
      <alignment horizontal="left" vertical="center" wrapText="1"/>
    </xf>
    <xf numFmtId="0" fontId="1" fillId="0" borderId="40" xfId="1" applyFont="1" applyFill="1" applyBorder="1" applyAlignment="1" applyProtection="1">
      <alignment horizontal="left" vertical="center" wrapText="1"/>
    </xf>
    <xf numFmtId="0" fontId="1" fillId="0" borderId="35" xfId="1" applyFont="1" applyFill="1" applyBorder="1" applyAlignment="1" applyProtection="1">
      <alignment horizontal="center" vertical="center" wrapText="1"/>
    </xf>
    <xf numFmtId="3" fontId="1" fillId="0" borderId="40" xfId="0" applyNumberFormat="1" applyFont="1" applyBorder="1" applyAlignment="1">
      <alignment horizontal="center" vertical="center"/>
    </xf>
    <xf numFmtId="3" fontId="2" fillId="0" borderId="41" xfId="0" applyNumberFormat="1" applyFont="1" applyBorder="1" applyAlignment="1">
      <alignment horizontal="center" vertical="center" wrapText="1"/>
    </xf>
    <xf numFmtId="0" fontId="2" fillId="0" borderId="27" xfId="0" applyFont="1" applyBorder="1" applyAlignment="1">
      <alignment horizontal="left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right" vertical="center"/>
    </xf>
    <xf numFmtId="164" fontId="2" fillId="0" borderId="27" xfId="0" applyNumberFormat="1" applyFont="1" applyBorder="1" applyAlignment="1">
      <alignment horizontal="center" vertical="center" wrapText="1"/>
    </xf>
    <xf numFmtId="0" fontId="2" fillId="0" borderId="27" xfId="0" applyFont="1" applyBorder="1" applyAlignment="1">
      <alignment vertical="center" wrapText="1"/>
    </xf>
    <xf numFmtId="0" fontId="2" fillId="0" borderId="43" xfId="0" applyFont="1" applyBorder="1" applyAlignment="1">
      <alignment horizontal="center" vertical="center" wrapText="1"/>
    </xf>
    <xf numFmtId="3" fontId="2" fillId="0" borderId="44" xfId="0" applyNumberFormat="1" applyFont="1" applyBorder="1" applyAlignment="1">
      <alignment horizontal="center" vertical="center" wrapText="1"/>
    </xf>
    <xf numFmtId="3" fontId="2" fillId="0" borderId="14" xfId="0" applyNumberFormat="1" applyFont="1" applyBorder="1" applyAlignment="1">
      <alignment horizontal="center" vertical="center" wrapText="1"/>
    </xf>
    <xf numFmtId="3" fontId="1" fillId="0" borderId="14" xfId="0" applyNumberFormat="1" applyFont="1" applyBorder="1" applyAlignment="1">
      <alignment horizontal="center" vertical="center"/>
    </xf>
    <xf numFmtId="0" fontId="2" fillId="0" borderId="30" xfId="1" applyFont="1" applyFill="1" applyBorder="1" applyAlignment="1" applyProtection="1">
      <alignment horizontal="left" vertical="center" wrapText="1"/>
    </xf>
    <xf numFmtId="0" fontId="1" fillId="0" borderId="30" xfId="1" applyFont="1" applyFill="1" applyBorder="1" applyAlignment="1" applyProtection="1">
      <alignment horizontal="left" vertical="center" wrapText="1"/>
    </xf>
    <xf numFmtId="0" fontId="1" fillId="0" borderId="30" xfId="1" applyFont="1" applyFill="1" applyBorder="1" applyAlignment="1" applyProtection="1">
      <alignment horizontal="center" vertical="center" wrapText="1"/>
    </xf>
    <xf numFmtId="3" fontId="1" fillId="0" borderId="31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wrapText="1"/>
    </xf>
    <xf numFmtId="3" fontId="2" fillId="0" borderId="8" xfId="0" applyNumberFormat="1" applyFont="1" applyBorder="1" applyAlignment="1">
      <alignment horizontal="center" vertical="center" wrapText="1"/>
    </xf>
    <xf numFmtId="3" fontId="2" fillId="0" borderId="33" xfId="0" applyNumberFormat="1" applyFont="1" applyBorder="1" applyAlignment="1">
      <alignment horizontal="center" vertical="center" wrapText="1"/>
    </xf>
    <xf numFmtId="0" fontId="2" fillId="0" borderId="27" xfId="0" applyFont="1" applyBorder="1" applyAlignment="1">
      <alignment horizontal="left" vertical="center" wrapText="1"/>
    </xf>
    <xf numFmtId="3" fontId="1" fillId="0" borderId="47" xfId="0" applyNumberFormat="1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48" xfId="1" applyFont="1" applyFill="1" applyBorder="1" applyAlignment="1" applyProtection="1">
      <alignment horizontal="left" vertical="center" wrapText="1"/>
    </xf>
    <xf numFmtId="0" fontId="2" fillId="0" borderId="22" xfId="1" applyFont="1" applyFill="1" applyBorder="1" applyAlignment="1" applyProtection="1">
      <alignment horizontal="center" vertical="center" wrapText="1"/>
    </xf>
    <xf numFmtId="3" fontId="2" fillId="0" borderId="22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wrapText="1"/>
    </xf>
    <xf numFmtId="0" fontId="2" fillId="0" borderId="4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27" xfId="0" applyFont="1" applyBorder="1" applyAlignment="1">
      <alignment horizontal="left" vertical="center" wrapText="1"/>
    </xf>
    <xf numFmtId="0" fontId="0" fillId="0" borderId="27" xfId="0" applyBorder="1" applyAlignment="1">
      <alignment horizontal="left" vertical="center" wrapText="1"/>
    </xf>
    <xf numFmtId="0" fontId="1" fillId="0" borderId="11" xfId="0" applyFont="1" applyBorder="1" applyAlignment="1">
      <alignment horizontal="right" vertical="center" wrapText="1"/>
    </xf>
    <xf numFmtId="0" fontId="1" fillId="0" borderId="15" xfId="0" applyFont="1" applyBorder="1" applyAlignment="1">
      <alignment horizontal="right" vertical="center" wrapText="1"/>
    </xf>
    <xf numFmtId="0" fontId="1" fillId="0" borderId="18" xfId="0" applyFont="1" applyBorder="1" applyAlignment="1">
      <alignment horizontal="right" vertical="center" wrapText="1"/>
    </xf>
    <xf numFmtId="0" fontId="2" fillId="0" borderId="27" xfId="0" quotePrefix="1" applyFont="1" applyBorder="1" applyAlignment="1">
      <alignment horizontal="left" vertical="center" wrapText="1"/>
    </xf>
    <xf numFmtId="0" fontId="2" fillId="0" borderId="30" xfId="0" quotePrefix="1" applyFont="1" applyBorder="1" applyAlignment="1">
      <alignment horizontal="left" vertical="center" wrapText="1"/>
    </xf>
    <xf numFmtId="0" fontId="1" fillId="0" borderId="24" xfId="0" applyFont="1" applyBorder="1" applyAlignment="1">
      <alignment horizontal="right" vertical="center"/>
    </xf>
    <xf numFmtId="0" fontId="1" fillId="0" borderId="17" xfId="0" applyFont="1" applyBorder="1" applyAlignment="1">
      <alignment horizontal="right" vertical="center"/>
    </xf>
    <xf numFmtId="0" fontId="1" fillId="0" borderId="25" xfId="0" applyFont="1" applyBorder="1" applyAlignment="1">
      <alignment horizontal="right" vertical="center"/>
    </xf>
    <xf numFmtId="0" fontId="1" fillId="0" borderId="19" xfId="0" applyFont="1" applyBorder="1" applyAlignment="1">
      <alignment horizontal="center" vertical="center" wrapText="1"/>
    </xf>
    <xf numFmtId="0" fontId="2" fillId="0" borderId="27" xfId="3" applyFont="1" applyBorder="1" applyAlignment="1">
      <alignment horizontal="left" vertical="center" wrapText="1"/>
    </xf>
    <xf numFmtId="0" fontId="2" fillId="0" borderId="28" xfId="3" applyFont="1" applyBorder="1" applyAlignment="1">
      <alignment horizontal="left" vertical="top" wrapText="1"/>
    </xf>
    <xf numFmtId="0" fontId="2" fillId="0" borderId="21" xfId="3" applyFont="1" applyBorder="1" applyAlignment="1">
      <alignment horizontal="left" vertical="center" wrapText="1"/>
    </xf>
    <xf numFmtId="0" fontId="2" fillId="0" borderId="37" xfId="3" applyFont="1" applyBorder="1" applyAlignment="1">
      <alignment horizontal="left" vertical="center" wrapText="1"/>
    </xf>
    <xf numFmtId="0" fontId="2" fillId="0" borderId="38" xfId="3" applyFont="1" applyBorder="1" applyAlignment="1">
      <alignment horizontal="left" vertical="center" wrapText="1"/>
    </xf>
    <xf numFmtId="0" fontId="1" fillId="0" borderId="47" xfId="0" applyFont="1" applyBorder="1" applyAlignment="1">
      <alignment horizontal="right" vertical="center"/>
    </xf>
    <xf numFmtId="0" fontId="2" fillId="0" borderId="21" xfId="0" quotePrefix="1" applyFont="1" applyBorder="1" applyAlignment="1">
      <alignment horizontal="left" vertical="center" wrapText="1"/>
    </xf>
    <xf numFmtId="0" fontId="2" fillId="0" borderId="37" xfId="0" applyFont="1" applyBorder="1" applyAlignment="1">
      <alignment horizontal="left" vertical="center"/>
    </xf>
    <xf numFmtId="0" fontId="2" fillId="0" borderId="38" xfId="0" applyFont="1" applyBorder="1" applyAlignment="1">
      <alignment horizontal="left" vertical="center"/>
    </xf>
    <xf numFmtId="0" fontId="2" fillId="0" borderId="43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2" fillId="0" borderId="45" xfId="0" applyFont="1" applyBorder="1" applyAlignment="1">
      <alignment horizontal="left" vertical="center" wrapText="1"/>
    </xf>
    <xf numFmtId="0" fontId="2" fillId="0" borderId="46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46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</cellXfs>
  <cellStyles count="4">
    <cellStyle name="Įprastas" xfId="0" builtinId="0"/>
    <cellStyle name="Įprastas 2" xfId="3" xr:uid="{00000000-0005-0000-0000-000001000000}"/>
    <cellStyle name="Įvestis" xfId="1" builtinId="20"/>
    <cellStyle name="Įvestis 2" xfId="2" xr:uid="{00000000-0005-0000-0000-000003000000}"/>
  </cellStyles>
  <dxfs count="13">
    <dxf>
      <font>
        <condense val="0"/>
        <extend val="0"/>
      </font>
      <fill>
        <patternFill>
          <bgColor indexed="9"/>
        </patternFill>
      </fill>
    </dxf>
    <dxf>
      <font>
        <condense val="0"/>
        <extend val="0"/>
      </font>
      <fill>
        <patternFill>
          <bgColor indexed="9"/>
        </patternFill>
      </fill>
    </dxf>
    <dxf>
      <font>
        <condense val="0"/>
        <extend val="0"/>
      </font>
      <fill>
        <patternFill>
          <bgColor indexed="9"/>
        </patternFill>
      </fill>
    </dxf>
    <dxf>
      <numFmt numFmtId="165" formatCode="&quot;&quot;"/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numFmt numFmtId="165" formatCode="&quot;&quot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46"/>
  <sheetViews>
    <sheetView tabSelected="1" zoomScale="130" zoomScaleNormal="130" workbookViewId="0">
      <selection activeCell="D5" sqref="D5:E5"/>
    </sheetView>
  </sheetViews>
  <sheetFormatPr defaultColWidth="8.88671875" defaultRowHeight="12" x14ac:dyDescent="0.25"/>
  <cols>
    <col min="1" max="1" width="6.109375" style="2" customWidth="1"/>
    <col min="2" max="2" width="25.33203125" style="2" customWidth="1"/>
    <col min="3" max="3" width="31" style="2" customWidth="1"/>
    <col min="4" max="4" width="10.6640625" style="7" customWidth="1"/>
    <col min="5" max="5" width="24.33203125" style="2" customWidth="1"/>
    <col min="6" max="16384" width="8.88671875" style="2"/>
  </cols>
  <sheetData>
    <row r="1" spans="1:5" x14ac:dyDescent="0.25">
      <c r="B1" s="1"/>
      <c r="C1" s="1"/>
      <c r="D1" s="71" t="s">
        <v>160</v>
      </c>
      <c r="E1" s="71"/>
    </row>
    <row r="2" spans="1:5" x14ac:dyDescent="0.25">
      <c r="B2" s="1"/>
      <c r="C2" s="1"/>
      <c r="D2" s="71"/>
      <c r="E2" s="71"/>
    </row>
    <row r="3" spans="1:5" ht="24.6" customHeight="1" x14ac:dyDescent="0.25">
      <c r="B3" s="1"/>
      <c r="C3" s="1"/>
      <c r="D3" s="71"/>
      <c r="E3" s="71"/>
    </row>
    <row r="4" spans="1:5" ht="12.75" customHeight="1" x14ac:dyDescent="0.25">
      <c r="B4" s="1"/>
      <c r="C4" s="1"/>
      <c r="D4" s="71" t="s">
        <v>161</v>
      </c>
      <c r="E4" s="71"/>
    </row>
    <row r="5" spans="1:5" ht="23.25" customHeight="1" x14ac:dyDescent="0.25">
      <c r="B5" s="1"/>
      <c r="C5" s="1"/>
      <c r="D5" s="71" t="s">
        <v>165</v>
      </c>
      <c r="E5" s="71"/>
    </row>
    <row r="6" spans="1:5" x14ac:dyDescent="0.25">
      <c r="B6" s="1"/>
      <c r="C6" s="1"/>
      <c r="D6" s="62"/>
      <c r="E6" s="62"/>
    </row>
    <row r="7" spans="1:5" ht="15.6" x14ac:dyDescent="0.25">
      <c r="A7" s="102" t="s">
        <v>64</v>
      </c>
      <c r="B7" s="102"/>
      <c r="C7" s="102"/>
      <c r="D7" s="102"/>
      <c r="E7" s="102"/>
    </row>
    <row r="8" spans="1:5" ht="12.6" thickBot="1" x14ac:dyDescent="0.3">
      <c r="B8" s="3"/>
      <c r="C8" s="3"/>
      <c r="D8" s="5"/>
      <c r="E8" s="1"/>
    </row>
    <row r="9" spans="1:5" ht="12.6" thickBot="1" x14ac:dyDescent="0.3">
      <c r="A9" s="10" t="s">
        <v>6</v>
      </c>
      <c r="B9" s="4" t="s">
        <v>18</v>
      </c>
      <c r="C9" s="4" t="s">
        <v>27</v>
      </c>
      <c r="D9" s="4" t="s">
        <v>19</v>
      </c>
      <c r="E9" s="9" t="s">
        <v>28</v>
      </c>
    </row>
    <row r="10" spans="1:5" ht="24" x14ac:dyDescent="0.25">
      <c r="A10" s="77" t="s">
        <v>21</v>
      </c>
      <c r="B10" s="25" t="s">
        <v>65</v>
      </c>
      <c r="C10" s="11" t="s">
        <v>30</v>
      </c>
      <c r="D10" s="8" t="s">
        <v>1</v>
      </c>
      <c r="E10" s="27">
        <v>111110</v>
      </c>
    </row>
    <row r="11" spans="1:5" ht="13.95" customHeight="1" thickBot="1" x14ac:dyDescent="0.3">
      <c r="A11" s="78"/>
      <c r="B11" s="44" t="s">
        <v>20</v>
      </c>
      <c r="C11" s="45"/>
      <c r="D11" s="46"/>
      <c r="E11" s="47">
        <f>SUBTOTAL(9,E10:E10)</f>
        <v>111110</v>
      </c>
    </row>
    <row r="12" spans="1:5" x14ac:dyDescent="0.25">
      <c r="A12" s="72" t="s">
        <v>22</v>
      </c>
      <c r="B12" s="101" t="s">
        <v>29</v>
      </c>
      <c r="C12" s="103" t="s">
        <v>30</v>
      </c>
      <c r="D12" s="54" t="s">
        <v>1</v>
      </c>
      <c r="E12" s="55">
        <v>7162344</v>
      </c>
    </row>
    <row r="13" spans="1:5" ht="12" customHeight="1" x14ac:dyDescent="0.25">
      <c r="A13" s="73"/>
      <c r="B13" s="82"/>
      <c r="C13" s="104"/>
      <c r="D13" s="50" t="s">
        <v>4</v>
      </c>
      <c r="E13" s="56">
        <f>19200+12500-1700</f>
        <v>30000</v>
      </c>
    </row>
    <row r="14" spans="1:5" ht="12" customHeight="1" x14ac:dyDescent="0.25">
      <c r="A14" s="73"/>
      <c r="B14" s="82"/>
      <c r="C14" s="104"/>
      <c r="D14" s="50" t="s">
        <v>2</v>
      </c>
      <c r="E14" s="56">
        <v>274559</v>
      </c>
    </row>
    <row r="15" spans="1:5" ht="12" customHeight="1" x14ac:dyDescent="0.25">
      <c r="A15" s="73"/>
      <c r="B15" s="82"/>
      <c r="C15" s="104"/>
      <c r="D15" s="50" t="s">
        <v>43</v>
      </c>
      <c r="E15" s="56">
        <v>62920</v>
      </c>
    </row>
    <row r="16" spans="1:5" ht="12" customHeight="1" x14ac:dyDescent="0.25">
      <c r="A16" s="73"/>
      <c r="B16" s="82"/>
      <c r="C16" s="105"/>
      <c r="D16" s="50" t="s">
        <v>105</v>
      </c>
      <c r="E16" s="56">
        <v>7500</v>
      </c>
    </row>
    <row r="17" spans="1:5" ht="12" customHeight="1" x14ac:dyDescent="0.25">
      <c r="A17" s="73"/>
      <c r="B17" s="82"/>
      <c r="C17" s="51" t="s">
        <v>144</v>
      </c>
      <c r="D17" s="52"/>
      <c r="E17" s="57">
        <f>SUBTOTAL(9,E12:E16)</f>
        <v>7537323</v>
      </c>
    </row>
    <row r="18" spans="1:5" ht="12" customHeight="1" x14ac:dyDescent="0.25">
      <c r="A18" s="73"/>
      <c r="B18" s="82"/>
      <c r="C18" s="81" t="s">
        <v>31</v>
      </c>
      <c r="D18" s="50" t="s">
        <v>1</v>
      </c>
      <c r="E18" s="56">
        <v>1038000</v>
      </c>
    </row>
    <row r="19" spans="1:5" ht="12" customHeight="1" x14ac:dyDescent="0.25">
      <c r="A19" s="73"/>
      <c r="B19" s="82"/>
      <c r="C19" s="81"/>
      <c r="D19" s="50" t="s">
        <v>4</v>
      </c>
      <c r="E19" s="56">
        <f>49050+72000</f>
        <v>121050</v>
      </c>
    </row>
    <row r="20" spans="1:5" ht="12" customHeight="1" x14ac:dyDescent="0.25">
      <c r="A20" s="73"/>
      <c r="B20" s="82"/>
      <c r="C20" s="81"/>
      <c r="D20" s="50" t="s">
        <v>101</v>
      </c>
      <c r="E20" s="56">
        <v>300000</v>
      </c>
    </row>
    <row r="21" spans="1:5" ht="12" customHeight="1" x14ac:dyDescent="0.25">
      <c r="A21" s="73"/>
      <c r="B21" s="82"/>
      <c r="C21" s="51" t="s">
        <v>145</v>
      </c>
      <c r="D21" s="52"/>
      <c r="E21" s="57">
        <f>SUM(E18:E20)</f>
        <v>1459050</v>
      </c>
    </row>
    <row r="22" spans="1:5" ht="12" customHeight="1" x14ac:dyDescent="0.25">
      <c r="A22" s="73"/>
      <c r="B22" s="82"/>
      <c r="C22" s="81" t="s">
        <v>32</v>
      </c>
      <c r="D22" s="50" t="s">
        <v>1</v>
      </c>
      <c r="E22" s="56">
        <v>226972</v>
      </c>
    </row>
    <row r="23" spans="1:5" ht="12" customHeight="1" x14ac:dyDescent="0.25">
      <c r="A23" s="73"/>
      <c r="B23" s="82"/>
      <c r="C23" s="82"/>
      <c r="D23" s="50" t="s">
        <v>2</v>
      </c>
      <c r="E23" s="56">
        <v>416800</v>
      </c>
    </row>
    <row r="24" spans="1:5" ht="12" customHeight="1" x14ac:dyDescent="0.25">
      <c r="A24" s="73"/>
      <c r="B24" s="82"/>
      <c r="C24" s="82"/>
      <c r="D24" s="50" t="s">
        <v>105</v>
      </c>
      <c r="E24" s="56">
        <v>21880</v>
      </c>
    </row>
    <row r="25" spans="1:5" ht="12" customHeight="1" x14ac:dyDescent="0.25">
      <c r="A25" s="73"/>
      <c r="B25" s="82"/>
      <c r="C25" s="82"/>
      <c r="D25" s="50" t="s">
        <v>33</v>
      </c>
      <c r="E25" s="56">
        <v>126830</v>
      </c>
    </row>
    <row r="26" spans="1:5" ht="12" customHeight="1" x14ac:dyDescent="0.25">
      <c r="A26" s="73"/>
      <c r="B26" s="82"/>
      <c r="C26" s="51" t="s">
        <v>146</v>
      </c>
      <c r="D26" s="52"/>
      <c r="E26" s="57">
        <f>SUBTOTAL(9,E22:E25)</f>
        <v>792482</v>
      </c>
    </row>
    <row r="27" spans="1:5" ht="12" customHeight="1" x14ac:dyDescent="0.25">
      <c r="A27" s="73"/>
      <c r="B27" s="82"/>
      <c r="C27" s="81" t="s">
        <v>34</v>
      </c>
      <c r="D27" s="50" t="s">
        <v>1</v>
      </c>
      <c r="E27" s="56">
        <v>3175349</v>
      </c>
    </row>
    <row r="28" spans="1:5" ht="12" customHeight="1" x14ac:dyDescent="0.25">
      <c r="A28" s="73"/>
      <c r="B28" s="82"/>
      <c r="C28" s="82"/>
      <c r="D28" s="50" t="s">
        <v>35</v>
      </c>
      <c r="E28" s="56">
        <v>1760000</v>
      </c>
    </row>
    <row r="29" spans="1:5" ht="12" customHeight="1" x14ac:dyDescent="0.25">
      <c r="A29" s="73"/>
      <c r="B29" s="82"/>
      <c r="C29" s="82"/>
      <c r="D29" s="50" t="s">
        <v>103</v>
      </c>
      <c r="E29" s="56">
        <v>430000</v>
      </c>
    </row>
    <row r="30" spans="1:5" ht="12" customHeight="1" x14ac:dyDescent="0.25">
      <c r="A30" s="73"/>
      <c r="B30" s="82"/>
      <c r="C30" s="82"/>
      <c r="D30" s="50" t="s">
        <v>101</v>
      </c>
      <c r="E30" s="56">
        <v>175000</v>
      </c>
    </row>
    <row r="31" spans="1:5" ht="12" customHeight="1" x14ac:dyDescent="0.25">
      <c r="A31" s="73"/>
      <c r="B31" s="82"/>
      <c r="C31" s="82"/>
      <c r="D31" s="50" t="s">
        <v>105</v>
      </c>
      <c r="E31" s="56">
        <v>263493</v>
      </c>
    </row>
    <row r="32" spans="1:5" ht="12" customHeight="1" x14ac:dyDescent="0.25">
      <c r="A32" s="73"/>
      <c r="B32" s="82"/>
      <c r="C32" s="82"/>
      <c r="D32" s="50" t="s">
        <v>36</v>
      </c>
      <c r="E32" s="56">
        <v>437626</v>
      </c>
    </row>
    <row r="33" spans="1:5" ht="12" customHeight="1" x14ac:dyDescent="0.25">
      <c r="A33" s="73"/>
      <c r="B33" s="82"/>
      <c r="C33" s="82"/>
      <c r="D33" s="50" t="s">
        <v>33</v>
      </c>
      <c r="E33" s="56">
        <v>2252925</v>
      </c>
    </row>
    <row r="34" spans="1:5" ht="12" customHeight="1" x14ac:dyDescent="0.25">
      <c r="A34" s="73"/>
      <c r="B34" s="82"/>
      <c r="C34" s="51" t="s">
        <v>147</v>
      </c>
      <c r="D34" s="52"/>
      <c r="E34" s="57">
        <f>SUBTOTAL(9,E27:E33)</f>
        <v>8494393</v>
      </c>
    </row>
    <row r="35" spans="1:5" ht="12" customHeight="1" x14ac:dyDescent="0.25">
      <c r="A35" s="73"/>
      <c r="B35" s="82"/>
      <c r="C35" s="81" t="s">
        <v>37</v>
      </c>
      <c r="D35" s="50" t="s">
        <v>1</v>
      </c>
      <c r="E35" s="56">
        <f>5998560+924740</f>
        <v>6923300</v>
      </c>
    </row>
    <row r="36" spans="1:5" ht="12" customHeight="1" x14ac:dyDescent="0.25">
      <c r="A36" s="73"/>
      <c r="B36" s="82"/>
      <c r="C36" s="81"/>
      <c r="D36" s="50" t="s">
        <v>38</v>
      </c>
      <c r="E36" s="56">
        <f>139000+126000</f>
        <v>265000</v>
      </c>
    </row>
    <row r="37" spans="1:5" ht="12" customHeight="1" x14ac:dyDescent="0.25">
      <c r="A37" s="73"/>
      <c r="B37" s="82"/>
      <c r="C37" s="81"/>
      <c r="D37" s="50" t="s">
        <v>39</v>
      </c>
      <c r="E37" s="56">
        <f>81678+160227</f>
        <v>241905</v>
      </c>
    </row>
    <row r="38" spans="1:5" ht="12" customHeight="1" x14ac:dyDescent="0.25">
      <c r="A38" s="73"/>
      <c r="B38" s="82"/>
      <c r="C38" s="81"/>
      <c r="D38" s="50" t="s">
        <v>158</v>
      </c>
      <c r="E38" s="56">
        <v>2390900</v>
      </c>
    </row>
    <row r="39" spans="1:5" ht="12" customHeight="1" x14ac:dyDescent="0.25">
      <c r="A39" s="73"/>
      <c r="B39" s="82"/>
      <c r="C39" s="51" t="s">
        <v>148</v>
      </c>
      <c r="D39" s="52"/>
      <c r="E39" s="57">
        <f>SUBTOTAL(9,E35:E38)</f>
        <v>9821105</v>
      </c>
    </row>
    <row r="40" spans="1:5" ht="12" customHeight="1" x14ac:dyDescent="0.25">
      <c r="A40" s="73"/>
      <c r="B40" s="82"/>
      <c r="C40" s="81" t="s">
        <v>40</v>
      </c>
      <c r="D40" s="50" t="s">
        <v>1</v>
      </c>
      <c r="E40" s="56">
        <v>247320</v>
      </c>
    </row>
    <row r="41" spans="1:5" ht="12" customHeight="1" x14ac:dyDescent="0.25">
      <c r="A41" s="73"/>
      <c r="B41" s="82"/>
      <c r="C41" s="81"/>
      <c r="D41" s="50" t="s">
        <v>39</v>
      </c>
      <c r="E41" s="56">
        <v>32680</v>
      </c>
    </row>
    <row r="42" spans="1:5" ht="12" customHeight="1" x14ac:dyDescent="0.25">
      <c r="A42" s="73"/>
      <c r="B42" s="82"/>
      <c r="C42" s="51" t="s">
        <v>149</v>
      </c>
      <c r="D42" s="52"/>
      <c r="E42" s="57">
        <f>SUBTOTAL(9,E40:E41)</f>
        <v>280000</v>
      </c>
    </row>
    <row r="43" spans="1:5" ht="12" customHeight="1" x14ac:dyDescent="0.25">
      <c r="A43" s="73"/>
      <c r="B43" s="82"/>
      <c r="C43" s="49" t="s">
        <v>41</v>
      </c>
      <c r="D43" s="50" t="s">
        <v>1</v>
      </c>
      <c r="E43" s="56">
        <v>459000</v>
      </c>
    </row>
    <row r="44" spans="1:5" ht="12" customHeight="1" x14ac:dyDescent="0.25">
      <c r="A44" s="73"/>
      <c r="B44" s="82"/>
      <c r="C44" s="51" t="s">
        <v>150</v>
      </c>
      <c r="D44" s="52"/>
      <c r="E44" s="57">
        <f>SUBTOTAL(9,E43:E43)</f>
        <v>459000</v>
      </c>
    </row>
    <row r="45" spans="1:5" ht="12" customHeight="1" x14ac:dyDescent="0.25">
      <c r="A45" s="73"/>
      <c r="B45" s="82"/>
      <c r="C45" s="81" t="s">
        <v>42</v>
      </c>
      <c r="D45" s="50" t="s">
        <v>1</v>
      </c>
      <c r="E45" s="56">
        <v>1279600</v>
      </c>
    </row>
    <row r="46" spans="1:5" ht="12" customHeight="1" x14ac:dyDescent="0.25">
      <c r="A46" s="73"/>
      <c r="B46" s="82"/>
      <c r="C46" s="82"/>
      <c r="D46" s="50" t="s">
        <v>3</v>
      </c>
      <c r="E46" s="56">
        <v>0</v>
      </c>
    </row>
    <row r="47" spans="1:5" ht="12" customHeight="1" x14ac:dyDescent="0.25">
      <c r="A47" s="73"/>
      <c r="B47" s="82"/>
      <c r="C47" s="82"/>
      <c r="D47" s="50" t="s">
        <v>105</v>
      </c>
      <c r="E47" s="56">
        <v>393463</v>
      </c>
    </row>
    <row r="48" spans="1:5" ht="12" customHeight="1" x14ac:dyDescent="0.25">
      <c r="A48" s="73"/>
      <c r="B48" s="82"/>
      <c r="C48" s="82"/>
      <c r="D48" s="50" t="s">
        <v>36</v>
      </c>
      <c r="E48" s="56">
        <v>409599</v>
      </c>
    </row>
    <row r="49" spans="1:5" ht="12" customHeight="1" x14ac:dyDescent="0.25">
      <c r="A49" s="73"/>
      <c r="B49" s="82"/>
      <c r="C49" s="82"/>
      <c r="D49" s="50" t="s">
        <v>43</v>
      </c>
      <c r="E49" s="56">
        <v>696818</v>
      </c>
    </row>
    <row r="50" spans="1:5" ht="12" customHeight="1" x14ac:dyDescent="0.25">
      <c r="A50" s="73"/>
      <c r="B50" s="82"/>
      <c r="C50" s="49" t="s">
        <v>104</v>
      </c>
      <c r="D50" s="50" t="s">
        <v>3</v>
      </c>
      <c r="E50" s="34">
        <v>3086311</v>
      </c>
    </row>
    <row r="51" spans="1:5" ht="23.25" customHeight="1" x14ac:dyDescent="0.25">
      <c r="A51" s="73"/>
      <c r="B51" s="82"/>
      <c r="C51" s="65" t="s">
        <v>162</v>
      </c>
      <c r="D51" s="50" t="s">
        <v>3</v>
      </c>
      <c r="E51" s="34">
        <v>504</v>
      </c>
    </row>
    <row r="52" spans="1:5" ht="12" customHeight="1" x14ac:dyDescent="0.25">
      <c r="A52" s="73"/>
      <c r="B52" s="82"/>
      <c r="C52" s="51" t="s">
        <v>151</v>
      </c>
      <c r="D52" s="52"/>
      <c r="E52" s="57">
        <f>SUBTOTAL(9,E45:E51)</f>
        <v>5866295</v>
      </c>
    </row>
    <row r="53" spans="1:5" ht="12" customHeight="1" x14ac:dyDescent="0.25">
      <c r="A53" s="73"/>
      <c r="B53" s="82"/>
      <c r="C53" s="81" t="s">
        <v>44</v>
      </c>
      <c r="D53" s="50" t="s">
        <v>1</v>
      </c>
      <c r="E53" s="56">
        <v>3492176</v>
      </c>
    </row>
    <row r="54" spans="1:5" ht="12" customHeight="1" x14ac:dyDescent="0.25">
      <c r="A54" s="73"/>
      <c r="B54" s="82"/>
      <c r="C54" s="82"/>
      <c r="D54" s="50" t="s">
        <v>2</v>
      </c>
      <c r="E54" s="56">
        <v>2688900</v>
      </c>
    </row>
    <row r="55" spans="1:5" ht="12" customHeight="1" x14ac:dyDescent="0.25">
      <c r="A55" s="73"/>
      <c r="B55" s="82"/>
      <c r="C55" s="82"/>
      <c r="D55" s="50" t="s">
        <v>105</v>
      </c>
      <c r="E55" s="56">
        <v>6150</v>
      </c>
    </row>
    <row r="56" spans="1:5" ht="12" customHeight="1" x14ac:dyDescent="0.25">
      <c r="A56" s="73"/>
      <c r="B56" s="82"/>
      <c r="C56" s="82"/>
      <c r="D56" s="50" t="s">
        <v>36</v>
      </c>
      <c r="E56" s="56">
        <v>305797</v>
      </c>
    </row>
    <row r="57" spans="1:5" ht="12" customHeight="1" x14ac:dyDescent="0.25">
      <c r="A57" s="73"/>
      <c r="B57" s="82"/>
      <c r="C57" s="82"/>
      <c r="D57" s="50" t="s">
        <v>43</v>
      </c>
      <c r="E57" s="56">
        <v>40170</v>
      </c>
    </row>
    <row r="58" spans="1:5" ht="12" customHeight="1" x14ac:dyDescent="0.25">
      <c r="A58" s="73"/>
      <c r="B58" s="82"/>
      <c r="C58" s="51" t="s">
        <v>152</v>
      </c>
      <c r="D58" s="52"/>
      <c r="E58" s="57">
        <f>SUBTOTAL(9,E53:E57)</f>
        <v>6533193</v>
      </c>
    </row>
    <row r="59" spans="1:5" ht="12" customHeight="1" x14ac:dyDescent="0.25">
      <c r="A59" s="73"/>
      <c r="B59" s="82"/>
      <c r="C59" s="53" t="s">
        <v>45</v>
      </c>
      <c r="D59" s="50" t="s">
        <v>1</v>
      </c>
      <c r="E59" s="56">
        <v>871000</v>
      </c>
    </row>
    <row r="60" spans="1:5" ht="12" customHeight="1" x14ac:dyDescent="0.25">
      <c r="A60" s="73"/>
      <c r="B60" s="82"/>
      <c r="C60" s="51" t="s">
        <v>153</v>
      </c>
      <c r="D60" s="50"/>
      <c r="E60" s="57">
        <f>SUBTOTAL(9,E59:E59)</f>
        <v>871000</v>
      </c>
    </row>
    <row r="61" spans="1:5" ht="12" customHeight="1" x14ac:dyDescent="0.25">
      <c r="A61" s="73"/>
      <c r="B61" s="82"/>
      <c r="C61" s="106" t="s">
        <v>46</v>
      </c>
      <c r="D61" s="50" t="s">
        <v>1</v>
      </c>
      <c r="E61" s="56">
        <v>118000</v>
      </c>
    </row>
    <row r="62" spans="1:5" ht="12" customHeight="1" x14ac:dyDescent="0.25">
      <c r="A62" s="73"/>
      <c r="B62" s="82"/>
      <c r="C62" s="107"/>
      <c r="D62" s="50" t="s">
        <v>38</v>
      </c>
      <c r="E62" s="56">
        <v>62000</v>
      </c>
    </row>
    <row r="63" spans="1:5" ht="12" customHeight="1" x14ac:dyDescent="0.25">
      <c r="A63" s="73"/>
      <c r="B63" s="82"/>
      <c r="C63" s="107"/>
      <c r="D63" s="50" t="s">
        <v>2</v>
      </c>
      <c r="E63" s="56">
        <v>97088</v>
      </c>
    </row>
    <row r="64" spans="1:5" ht="12" customHeight="1" x14ac:dyDescent="0.25">
      <c r="A64" s="73"/>
      <c r="B64" s="82"/>
      <c r="C64" s="108"/>
      <c r="D64" s="50" t="s">
        <v>36</v>
      </c>
      <c r="E64" s="56">
        <v>899</v>
      </c>
    </row>
    <row r="65" spans="1:5" ht="12" customHeight="1" x14ac:dyDescent="0.25">
      <c r="A65" s="73"/>
      <c r="B65" s="82"/>
      <c r="C65" s="51" t="s">
        <v>154</v>
      </c>
      <c r="D65" s="52"/>
      <c r="E65" s="57">
        <f>SUM(E61:E64)</f>
        <v>277987</v>
      </c>
    </row>
    <row r="66" spans="1:5" ht="12.6" thickBot="1" x14ac:dyDescent="0.3">
      <c r="A66" s="74"/>
      <c r="B66" s="58" t="s">
        <v>20</v>
      </c>
      <c r="C66" s="59"/>
      <c r="D66" s="60"/>
      <c r="E66" s="61">
        <f>E17+E21+E26+E34+E39+E42+E44+E52+E58+E60+E65</f>
        <v>42391828</v>
      </c>
    </row>
    <row r="67" spans="1:5" x14ac:dyDescent="0.25">
      <c r="A67" s="78" t="s">
        <v>107</v>
      </c>
      <c r="B67" s="80" t="s">
        <v>102</v>
      </c>
      <c r="C67" s="80" t="s">
        <v>30</v>
      </c>
      <c r="D67" s="42" t="s">
        <v>1</v>
      </c>
      <c r="E67" s="48">
        <v>33229</v>
      </c>
    </row>
    <row r="68" spans="1:5" x14ac:dyDescent="0.25">
      <c r="A68" s="78"/>
      <c r="B68" s="76"/>
      <c r="C68" s="76"/>
      <c r="D68" s="26" t="s">
        <v>2</v>
      </c>
      <c r="E68" s="29">
        <v>752400</v>
      </c>
    </row>
    <row r="69" spans="1:5" ht="13.95" customHeight="1" thickBot="1" x14ac:dyDescent="0.3">
      <c r="A69" s="79"/>
      <c r="B69" s="19" t="s">
        <v>20</v>
      </c>
      <c r="C69" s="20"/>
      <c r="D69" s="21"/>
      <c r="E69" s="31">
        <f>SUBTOTAL(9,E67:E68)</f>
        <v>785629</v>
      </c>
    </row>
    <row r="70" spans="1:5" ht="24" x14ac:dyDescent="0.25">
      <c r="A70" s="77" t="s">
        <v>108</v>
      </c>
      <c r="B70" s="24" t="s">
        <v>48</v>
      </c>
      <c r="C70" s="23" t="s">
        <v>31</v>
      </c>
      <c r="D70" s="8" t="s">
        <v>1</v>
      </c>
      <c r="E70" s="27">
        <v>294132</v>
      </c>
    </row>
    <row r="71" spans="1:5" ht="13.95" customHeight="1" thickBot="1" x14ac:dyDescent="0.3">
      <c r="A71" s="79"/>
      <c r="B71" s="19" t="s">
        <v>20</v>
      </c>
      <c r="C71" s="20"/>
      <c r="D71" s="21"/>
      <c r="E71" s="31">
        <f>SUBTOTAL(9,E70:E70)</f>
        <v>294132</v>
      </c>
    </row>
    <row r="72" spans="1:5" ht="24" x14ac:dyDescent="0.25">
      <c r="A72" s="77" t="s">
        <v>109</v>
      </c>
      <c r="B72" s="25" t="s">
        <v>49</v>
      </c>
      <c r="C72" s="23" t="s">
        <v>31</v>
      </c>
      <c r="D72" s="8" t="s">
        <v>1</v>
      </c>
      <c r="E72" s="27">
        <v>160480</v>
      </c>
    </row>
    <row r="73" spans="1:5" ht="13.95" customHeight="1" thickBot="1" x14ac:dyDescent="0.3">
      <c r="A73" s="79"/>
      <c r="B73" s="19" t="s">
        <v>20</v>
      </c>
      <c r="C73" s="20"/>
      <c r="D73" s="21"/>
      <c r="E73" s="31">
        <f>SUBTOTAL(9,E72:E72)</f>
        <v>160480</v>
      </c>
    </row>
    <row r="74" spans="1:5" ht="24" x14ac:dyDescent="0.25">
      <c r="A74" s="77" t="s">
        <v>110</v>
      </c>
      <c r="B74" s="25" t="s">
        <v>50</v>
      </c>
      <c r="C74" s="23" t="s">
        <v>31</v>
      </c>
      <c r="D74" s="8" t="s">
        <v>1</v>
      </c>
      <c r="E74" s="27">
        <v>161950</v>
      </c>
    </row>
    <row r="75" spans="1:5" ht="13.95" customHeight="1" thickBot="1" x14ac:dyDescent="0.3">
      <c r="A75" s="79"/>
      <c r="B75" s="19" t="s">
        <v>20</v>
      </c>
      <c r="C75" s="20"/>
      <c r="D75" s="21"/>
      <c r="E75" s="31">
        <f>SUBTOTAL(9,E74:E74)</f>
        <v>161950</v>
      </c>
    </row>
    <row r="76" spans="1:5" ht="24" x14ac:dyDescent="0.25">
      <c r="A76" s="77" t="s">
        <v>111</v>
      </c>
      <c r="B76" s="23" t="s">
        <v>47</v>
      </c>
      <c r="C76" s="23" t="s">
        <v>31</v>
      </c>
      <c r="D76" s="8" t="s">
        <v>1</v>
      </c>
      <c r="E76" s="27">
        <v>1761626</v>
      </c>
    </row>
    <row r="77" spans="1:5" ht="13.95" customHeight="1" thickBot="1" x14ac:dyDescent="0.3">
      <c r="A77" s="79"/>
      <c r="B77" s="19" t="s">
        <v>20</v>
      </c>
      <c r="C77" s="20"/>
      <c r="D77" s="21"/>
      <c r="E77" s="31">
        <f>SUBTOTAL(9,E76:E76)</f>
        <v>1761626</v>
      </c>
    </row>
    <row r="78" spans="1:5" ht="24" x14ac:dyDescent="0.25">
      <c r="A78" s="77" t="s">
        <v>112</v>
      </c>
      <c r="B78" s="25" t="s">
        <v>51</v>
      </c>
      <c r="C78" s="23" t="s">
        <v>31</v>
      </c>
      <c r="D78" s="8" t="s">
        <v>1</v>
      </c>
      <c r="E78" s="27">
        <v>216128</v>
      </c>
    </row>
    <row r="79" spans="1:5" ht="13.95" customHeight="1" thickBot="1" x14ac:dyDescent="0.3">
      <c r="A79" s="79"/>
      <c r="B79" s="19" t="s">
        <v>20</v>
      </c>
      <c r="C79" s="20"/>
      <c r="D79" s="21"/>
      <c r="E79" s="31">
        <f>SUBTOTAL(9,E78:E78)</f>
        <v>216128</v>
      </c>
    </row>
    <row r="80" spans="1:5" ht="24" x14ac:dyDescent="0.25">
      <c r="A80" s="77" t="s">
        <v>113</v>
      </c>
      <c r="B80" s="25" t="s">
        <v>52</v>
      </c>
      <c r="C80" s="23" t="s">
        <v>31</v>
      </c>
      <c r="D80" s="8" t="s">
        <v>1</v>
      </c>
      <c r="E80" s="27">
        <v>139090</v>
      </c>
    </row>
    <row r="81" spans="1:8" ht="13.95" customHeight="1" thickBot="1" x14ac:dyDescent="0.3">
      <c r="A81" s="79"/>
      <c r="B81" s="19" t="s">
        <v>20</v>
      </c>
      <c r="C81" s="20"/>
      <c r="D81" s="21"/>
      <c r="E81" s="31">
        <f>SUBTOTAL(9,E80:E80)</f>
        <v>139090</v>
      </c>
    </row>
    <row r="82" spans="1:8" ht="24" x14ac:dyDescent="0.25">
      <c r="A82" s="77" t="s">
        <v>114</v>
      </c>
      <c r="B82" s="25" t="s">
        <v>53</v>
      </c>
      <c r="C82" s="23" t="s">
        <v>31</v>
      </c>
      <c r="D82" s="8" t="s">
        <v>1</v>
      </c>
      <c r="E82" s="27">
        <v>274506</v>
      </c>
    </row>
    <row r="83" spans="1:8" ht="13.95" customHeight="1" thickBot="1" x14ac:dyDescent="0.3">
      <c r="A83" s="79"/>
      <c r="B83" s="19" t="s">
        <v>20</v>
      </c>
      <c r="C83" s="20"/>
      <c r="D83" s="21"/>
      <c r="E83" s="31">
        <f>SUBTOTAL(9,E82:E82)</f>
        <v>274506</v>
      </c>
    </row>
    <row r="84" spans="1:8" ht="24" x14ac:dyDescent="0.25">
      <c r="A84" s="77" t="s">
        <v>115</v>
      </c>
      <c r="B84" s="25" t="s">
        <v>54</v>
      </c>
      <c r="C84" s="23" t="s">
        <v>31</v>
      </c>
      <c r="D84" s="8" t="s">
        <v>1</v>
      </c>
      <c r="E84" s="27">
        <v>144134</v>
      </c>
    </row>
    <row r="85" spans="1:8" ht="13.95" customHeight="1" thickBot="1" x14ac:dyDescent="0.3">
      <c r="A85" s="79"/>
      <c r="B85" s="19" t="s">
        <v>20</v>
      </c>
      <c r="C85" s="20"/>
      <c r="D85" s="21"/>
      <c r="E85" s="31">
        <f>SUBTOTAL(9,E84:E84)</f>
        <v>144134</v>
      </c>
    </row>
    <row r="86" spans="1:8" ht="24" x14ac:dyDescent="0.25">
      <c r="A86" s="77" t="s">
        <v>116</v>
      </c>
      <c r="B86" s="25" t="s">
        <v>55</v>
      </c>
      <c r="C86" s="23" t="s">
        <v>31</v>
      </c>
      <c r="D86" s="8" t="s">
        <v>1</v>
      </c>
      <c r="E86" s="27">
        <v>197672</v>
      </c>
    </row>
    <row r="87" spans="1:8" ht="13.95" customHeight="1" thickBot="1" x14ac:dyDescent="0.3">
      <c r="A87" s="79"/>
      <c r="B87" s="19" t="s">
        <v>20</v>
      </c>
      <c r="C87" s="20"/>
      <c r="D87" s="21"/>
      <c r="E87" s="31">
        <f>SUBTOTAL(9,E86:E86)</f>
        <v>197672</v>
      </c>
      <c r="H87" s="32"/>
    </row>
    <row r="88" spans="1:8" ht="12" customHeight="1" x14ac:dyDescent="0.25">
      <c r="A88" s="77" t="s">
        <v>117</v>
      </c>
      <c r="B88" s="75" t="s">
        <v>56</v>
      </c>
      <c r="C88" s="75" t="s">
        <v>40</v>
      </c>
      <c r="D88" s="8" t="s">
        <v>1</v>
      </c>
      <c r="E88" s="27">
        <v>14890</v>
      </c>
    </row>
    <row r="89" spans="1:8" ht="12" customHeight="1" x14ac:dyDescent="0.25">
      <c r="A89" s="78"/>
      <c r="B89" s="76"/>
      <c r="C89" s="76"/>
      <c r="D89" s="6" t="s">
        <v>2</v>
      </c>
      <c r="E89" s="28">
        <v>461250</v>
      </c>
    </row>
    <row r="90" spans="1:8" ht="13.95" customHeight="1" thickBot="1" x14ac:dyDescent="0.3">
      <c r="A90" s="79"/>
      <c r="B90" s="19" t="s">
        <v>20</v>
      </c>
      <c r="C90" s="20"/>
      <c r="D90" s="21"/>
      <c r="E90" s="31">
        <f>SUBTOTAL(9,E88:E89)</f>
        <v>476140</v>
      </c>
    </row>
    <row r="91" spans="1:8" ht="12" customHeight="1" x14ac:dyDescent="0.25">
      <c r="A91" s="77" t="s">
        <v>118</v>
      </c>
      <c r="B91" s="75" t="s">
        <v>57</v>
      </c>
      <c r="C91" s="75" t="s">
        <v>41</v>
      </c>
      <c r="D91" s="8" t="s">
        <v>1</v>
      </c>
      <c r="E91" s="27">
        <f>1715056</f>
        <v>1715056</v>
      </c>
    </row>
    <row r="92" spans="1:8" ht="12" customHeight="1" x14ac:dyDescent="0.25">
      <c r="A92" s="78"/>
      <c r="B92" s="76"/>
      <c r="C92" s="76"/>
      <c r="D92" s="22" t="s">
        <v>4</v>
      </c>
      <c r="E92" s="30">
        <v>99400</v>
      </c>
    </row>
    <row r="93" spans="1:8" ht="13.2" customHeight="1" thickBot="1" x14ac:dyDescent="0.3">
      <c r="A93" s="79"/>
      <c r="B93" s="19" t="s">
        <v>20</v>
      </c>
      <c r="C93" s="20"/>
      <c r="D93" s="21"/>
      <c r="E93" s="31">
        <f>SUBTOTAL(9,E91:E92)</f>
        <v>1814456</v>
      </c>
    </row>
    <row r="94" spans="1:8" ht="12" customHeight="1" x14ac:dyDescent="0.25">
      <c r="A94" s="77" t="s">
        <v>119</v>
      </c>
      <c r="B94" s="75" t="s">
        <v>58</v>
      </c>
      <c r="C94" s="75" t="s">
        <v>41</v>
      </c>
      <c r="D94" s="8" t="s">
        <v>1</v>
      </c>
      <c r="E94" s="27">
        <v>389069</v>
      </c>
    </row>
    <row r="95" spans="1:8" ht="12" customHeight="1" x14ac:dyDescent="0.25">
      <c r="A95" s="78"/>
      <c r="B95" s="76"/>
      <c r="C95" s="76"/>
      <c r="D95" s="22" t="s">
        <v>4</v>
      </c>
      <c r="E95" s="30">
        <v>18710</v>
      </c>
    </row>
    <row r="96" spans="1:8" ht="13.95" customHeight="1" thickBot="1" x14ac:dyDescent="0.3">
      <c r="A96" s="79"/>
      <c r="B96" s="19" t="s">
        <v>20</v>
      </c>
      <c r="C96" s="20"/>
      <c r="D96" s="21"/>
      <c r="E96" s="31">
        <f>SUBTOTAL(9,E94:E95)</f>
        <v>407779</v>
      </c>
    </row>
    <row r="97" spans="1:9" x14ac:dyDescent="0.25">
      <c r="A97" s="77" t="s">
        <v>120</v>
      </c>
      <c r="B97" s="75" t="s">
        <v>59</v>
      </c>
      <c r="C97" s="75" t="s">
        <v>41</v>
      </c>
      <c r="D97" s="8" t="s">
        <v>1</v>
      </c>
      <c r="E97" s="27">
        <v>1410426</v>
      </c>
    </row>
    <row r="98" spans="1:9" ht="12" customHeight="1" x14ac:dyDescent="0.25">
      <c r="A98" s="78"/>
      <c r="B98" s="80"/>
      <c r="C98" s="80"/>
      <c r="D98" s="22" t="s">
        <v>4</v>
      </c>
      <c r="E98" s="30">
        <f>19000</f>
        <v>19000</v>
      </c>
    </row>
    <row r="99" spans="1:9" ht="12" customHeight="1" x14ac:dyDescent="0.25">
      <c r="A99" s="78"/>
      <c r="B99" s="76"/>
      <c r="C99" s="76"/>
      <c r="D99" s="6" t="s">
        <v>36</v>
      </c>
      <c r="E99" s="28">
        <v>48316</v>
      </c>
    </row>
    <row r="100" spans="1:9" ht="13.95" customHeight="1" thickBot="1" x14ac:dyDescent="0.3">
      <c r="A100" s="79"/>
      <c r="B100" s="19" t="s">
        <v>20</v>
      </c>
      <c r="C100" s="20"/>
      <c r="D100" s="21"/>
      <c r="E100" s="31">
        <f>SUBTOTAL(9,E97:E99)</f>
        <v>1477742</v>
      </c>
    </row>
    <row r="101" spans="1:9" ht="12" customHeight="1" x14ac:dyDescent="0.25">
      <c r="A101" s="77" t="s">
        <v>121</v>
      </c>
      <c r="B101" s="75" t="s">
        <v>60</v>
      </c>
      <c r="C101" s="75" t="s">
        <v>41</v>
      </c>
      <c r="D101" s="8" t="s">
        <v>1</v>
      </c>
      <c r="E101" s="27">
        <v>906189</v>
      </c>
    </row>
    <row r="102" spans="1:9" ht="12" customHeight="1" x14ac:dyDescent="0.25">
      <c r="A102" s="78"/>
      <c r="B102" s="80"/>
      <c r="C102" s="80"/>
      <c r="D102" s="6" t="s">
        <v>4</v>
      </c>
      <c r="E102" s="28">
        <v>484720</v>
      </c>
      <c r="I102" s="32"/>
    </row>
    <row r="103" spans="1:9" ht="12" customHeight="1" x14ac:dyDescent="0.25">
      <c r="A103" s="78"/>
      <c r="B103" s="80"/>
      <c r="C103" s="80"/>
      <c r="D103" s="39" t="s">
        <v>43</v>
      </c>
      <c r="E103" s="40">
        <v>20000</v>
      </c>
      <c r="I103" s="32"/>
    </row>
    <row r="104" spans="1:9" ht="12" customHeight="1" x14ac:dyDescent="0.25">
      <c r="A104" s="78"/>
      <c r="B104" s="76"/>
      <c r="C104" s="76"/>
      <c r="D104" s="39" t="s">
        <v>105</v>
      </c>
      <c r="E104" s="40">
        <v>12500</v>
      </c>
      <c r="I104" s="32"/>
    </row>
    <row r="105" spans="1:9" ht="13.95" customHeight="1" thickBot="1" x14ac:dyDescent="0.3">
      <c r="A105" s="79"/>
      <c r="B105" s="19" t="s">
        <v>20</v>
      </c>
      <c r="C105" s="20"/>
      <c r="D105" s="21"/>
      <c r="E105" s="31">
        <f>SUBTOTAL(9,E101:E104)</f>
        <v>1423409</v>
      </c>
      <c r="I105" s="32"/>
    </row>
    <row r="106" spans="1:9" ht="12" customHeight="1" x14ac:dyDescent="0.25">
      <c r="A106" s="77" t="s">
        <v>122</v>
      </c>
      <c r="B106" s="75" t="s">
        <v>61</v>
      </c>
      <c r="C106" s="75" t="s">
        <v>41</v>
      </c>
      <c r="D106" s="8" t="s">
        <v>1</v>
      </c>
      <c r="E106" s="27">
        <v>49614</v>
      </c>
    </row>
    <row r="107" spans="1:9" ht="12" customHeight="1" x14ac:dyDescent="0.25">
      <c r="A107" s="78"/>
      <c r="B107" s="76"/>
      <c r="C107" s="76"/>
      <c r="D107" s="6" t="s">
        <v>4</v>
      </c>
      <c r="E107" s="28">
        <v>3780</v>
      </c>
    </row>
    <row r="108" spans="1:9" ht="13.95" customHeight="1" thickBot="1" x14ac:dyDescent="0.3">
      <c r="A108" s="79"/>
      <c r="B108" s="19" t="s">
        <v>20</v>
      </c>
      <c r="C108" s="20"/>
      <c r="D108" s="21"/>
      <c r="E108" s="31">
        <f>SUBTOTAL(9,E106:E107)</f>
        <v>53394</v>
      </c>
    </row>
    <row r="109" spans="1:9" x14ac:dyDescent="0.25">
      <c r="A109" s="77" t="s">
        <v>123</v>
      </c>
      <c r="B109" s="75" t="s">
        <v>67</v>
      </c>
      <c r="C109" s="75" t="s">
        <v>42</v>
      </c>
      <c r="D109" s="8" t="s">
        <v>1</v>
      </c>
      <c r="E109" s="27">
        <v>472032</v>
      </c>
    </row>
    <row r="110" spans="1:9" ht="12" customHeight="1" x14ac:dyDescent="0.25">
      <c r="A110" s="78"/>
      <c r="B110" s="80"/>
      <c r="C110" s="80"/>
      <c r="D110" s="22" t="s">
        <v>4</v>
      </c>
      <c r="E110" s="30">
        <f>14000</f>
        <v>14000</v>
      </c>
    </row>
    <row r="111" spans="1:9" ht="12" customHeight="1" x14ac:dyDescent="0.25">
      <c r="A111" s="78"/>
      <c r="B111" s="80"/>
      <c r="C111" s="80"/>
      <c r="D111" s="6" t="s">
        <v>3</v>
      </c>
      <c r="E111" s="28">
        <v>1836514</v>
      </c>
    </row>
    <row r="112" spans="1:9" ht="12" customHeight="1" x14ac:dyDescent="0.25">
      <c r="A112" s="78"/>
      <c r="B112" s="76"/>
      <c r="C112" s="76"/>
      <c r="D112" s="6" t="s">
        <v>36</v>
      </c>
      <c r="E112" s="28">
        <v>19676</v>
      </c>
    </row>
    <row r="113" spans="1:5" ht="13.95" customHeight="1" thickBot="1" x14ac:dyDescent="0.3">
      <c r="A113" s="79"/>
      <c r="B113" s="19" t="s">
        <v>20</v>
      </c>
      <c r="C113" s="20"/>
      <c r="D113" s="21"/>
      <c r="E113" s="31">
        <f>SUBTOTAL(9,E109:E112)</f>
        <v>2342222</v>
      </c>
    </row>
    <row r="114" spans="1:5" x14ac:dyDescent="0.25">
      <c r="A114" s="77" t="s">
        <v>124</v>
      </c>
      <c r="B114" s="75" t="s">
        <v>68</v>
      </c>
      <c r="C114" s="75" t="s">
        <v>42</v>
      </c>
      <c r="D114" s="8" t="s">
        <v>1</v>
      </c>
      <c r="E114" s="27">
        <v>558403</v>
      </c>
    </row>
    <row r="115" spans="1:5" ht="12" customHeight="1" x14ac:dyDescent="0.25">
      <c r="A115" s="78"/>
      <c r="B115" s="80"/>
      <c r="C115" s="80"/>
      <c r="D115" s="22" t="s">
        <v>4</v>
      </c>
      <c r="E115" s="30">
        <f>5700</f>
        <v>5700</v>
      </c>
    </row>
    <row r="116" spans="1:5" ht="12" customHeight="1" x14ac:dyDescent="0.25">
      <c r="A116" s="78"/>
      <c r="B116" s="80"/>
      <c r="C116" s="80"/>
      <c r="D116" s="6" t="s">
        <v>3</v>
      </c>
      <c r="E116" s="28">
        <v>2743019</v>
      </c>
    </row>
    <row r="117" spans="1:5" ht="13.95" customHeight="1" thickBot="1" x14ac:dyDescent="0.3">
      <c r="A117" s="79"/>
      <c r="B117" s="19" t="s">
        <v>20</v>
      </c>
      <c r="C117" s="20"/>
      <c r="D117" s="21"/>
      <c r="E117" s="31">
        <f>SUBTOTAL(9,E114:E116)</f>
        <v>3307122</v>
      </c>
    </row>
    <row r="118" spans="1:5" ht="12" customHeight="1" x14ac:dyDescent="0.25">
      <c r="A118" s="77" t="s">
        <v>125</v>
      </c>
      <c r="B118" s="75" t="s">
        <v>69</v>
      </c>
      <c r="C118" s="75" t="s">
        <v>42</v>
      </c>
      <c r="D118" s="8" t="s">
        <v>1</v>
      </c>
      <c r="E118" s="27">
        <v>839218</v>
      </c>
    </row>
    <row r="119" spans="1:5" ht="12" customHeight="1" x14ac:dyDescent="0.25">
      <c r="A119" s="78"/>
      <c r="B119" s="80"/>
      <c r="C119" s="80"/>
      <c r="D119" s="22" t="s">
        <v>4</v>
      </c>
      <c r="E119" s="30">
        <f>3190+50500+35500</f>
        <v>89190</v>
      </c>
    </row>
    <row r="120" spans="1:5" ht="12" customHeight="1" x14ac:dyDescent="0.25">
      <c r="A120" s="78"/>
      <c r="B120" s="80"/>
      <c r="C120" s="80"/>
      <c r="D120" s="6" t="s">
        <v>3</v>
      </c>
      <c r="E120" s="28">
        <v>1689785</v>
      </c>
    </row>
    <row r="121" spans="1:5" ht="12" customHeight="1" x14ac:dyDescent="0.25">
      <c r="A121" s="78"/>
      <c r="B121" s="76"/>
      <c r="C121" s="76"/>
      <c r="D121" s="39" t="s">
        <v>36</v>
      </c>
      <c r="E121" s="40">
        <v>29966</v>
      </c>
    </row>
    <row r="122" spans="1:5" ht="13.95" customHeight="1" thickBot="1" x14ac:dyDescent="0.3">
      <c r="A122" s="79"/>
      <c r="B122" s="19" t="s">
        <v>20</v>
      </c>
      <c r="C122" s="20"/>
      <c r="D122" s="21"/>
      <c r="E122" s="31">
        <f>SUBTOTAL(9,E118:E121)</f>
        <v>2648159</v>
      </c>
    </row>
    <row r="123" spans="1:5" x14ac:dyDescent="0.25">
      <c r="A123" s="77" t="s">
        <v>126</v>
      </c>
      <c r="B123" s="75" t="s">
        <v>70</v>
      </c>
      <c r="C123" s="75" t="s">
        <v>42</v>
      </c>
      <c r="D123" s="8" t="s">
        <v>1</v>
      </c>
      <c r="E123" s="27">
        <v>961847</v>
      </c>
    </row>
    <row r="124" spans="1:5" ht="12" customHeight="1" x14ac:dyDescent="0.25">
      <c r="A124" s="78"/>
      <c r="B124" s="80"/>
      <c r="C124" s="80"/>
      <c r="D124" s="22" t="s">
        <v>4</v>
      </c>
      <c r="E124" s="30">
        <v>55460</v>
      </c>
    </row>
    <row r="125" spans="1:5" ht="12" customHeight="1" x14ac:dyDescent="0.25">
      <c r="A125" s="78"/>
      <c r="B125" s="80"/>
      <c r="C125" s="80"/>
      <c r="D125" s="6" t="s">
        <v>3</v>
      </c>
      <c r="E125" s="28">
        <v>1622921</v>
      </c>
    </row>
    <row r="126" spans="1:5" ht="12" customHeight="1" x14ac:dyDescent="0.25">
      <c r="A126" s="78"/>
      <c r="B126" s="76"/>
      <c r="C126" s="76"/>
      <c r="D126" s="39" t="s">
        <v>36</v>
      </c>
      <c r="E126" s="40">
        <v>9085</v>
      </c>
    </row>
    <row r="127" spans="1:5" ht="13.95" customHeight="1" thickBot="1" x14ac:dyDescent="0.3">
      <c r="A127" s="79"/>
      <c r="B127" s="19" t="s">
        <v>20</v>
      </c>
      <c r="C127" s="20"/>
      <c r="D127" s="21"/>
      <c r="E127" s="31">
        <f>SUBTOTAL(9,E123:E126)</f>
        <v>2649313</v>
      </c>
    </row>
    <row r="128" spans="1:5" ht="12" customHeight="1" x14ac:dyDescent="0.25">
      <c r="A128" s="77" t="s">
        <v>127</v>
      </c>
      <c r="B128" s="75" t="s">
        <v>71</v>
      </c>
      <c r="C128" s="75" t="s">
        <v>42</v>
      </c>
      <c r="D128" s="8" t="s">
        <v>1</v>
      </c>
      <c r="E128" s="27">
        <v>948207</v>
      </c>
    </row>
    <row r="129" spans="1:5" ht="12" customHeight="1" x14ac:dyDescent="0.25">
      <c r="A129" s="78"/>
      <c r="B129" s="80"/>
      <c r="C129" s="80"/>
      <c r="D129" s="22" t="s">
        <v>4</v>
      </c>
      <c r="E129" s="30">
        <v>76690</v>
      </c>
    </row>
    <row r="130" spans="1:5" ht="12" customHeight="1" x14ac:dyDescent="0.25">
      <c r="A130" s="78"/>
      <c r="B130" s="80"/>
      <c r="C130" s="80"/>
      <c r="D130" s="6" t="s">
        <v>3</v>
      </c>
      <c r="E130" s="28">
        <v>1919528</v>
      </c>
    </row>
    <row r="131" spans="1:5" ht="12" customHeight="1" x14ac:dyDescent="0.25">
      <c r="A131" s="78"/>
      <c r="B131" s="76"/>
      <c r="C131" s="76"/>
      <c r="D131" s="39" t="s">
        <v>36</v>
      </c>
      <c r="E131" s="40">
        <v>5404</v>
      </c>
    </row>
    <row r="132" spans="1:5" ht="13.95" customHeight="1" thickBot="1" x14ac:dyDescent="0.3">
      <c r="A132" s="79"/>
      <c r="B132" s="19" t="s">
        <v>20</v>
      </c>
      <c r="C132" s="20"/>
      <c r="D132" s="21"/>
      <c r="E132" s="31">
        <f>SUBTOTAL(9,E128:E131)</f>
        <v>2949829</v>
      </c>
    </row>
    <row r="133" spans="1:5" ht="12" customHeight="1" x14ac:dyDescent="0.25">
      <c r="A133" s="77" t="s">
        <v>128</v>
      </c>
      <c r="B133" s="75" t="s">
        <v>72</v>
      </c>
      <c r="C133" s="75" t="s">
        <v>42</v>
      </c>
      <c r="D133" s="8" t="s">
        <v>1</v>
      </c>
      <c r="E133" s="27">
        <v>522017</v>
      </c>
    </row>
    <row r="134" spans="1:5" ht="12" customHeight="1" x14ac:dyDescent="0.25">
      <c r="A134" s="78"/>
      <c r="B134" s="80"/>
      <c r="C134" s="80"/>
      <c r="D134" s="6" t="s">
        <v>4</v>
      </c>
      <c r="E134" s="28">
        <f>270+2000+25000</f>
        <v>27270</v>
      </c>
    </row>
    <row r="135" spans="1:5" ht="12" customHeight="1" x14ac:dyDescent="0.25">
      <c r="A135" s="78"/>
      <c r="B135" s="80"/>
      <c r="C135" s="80"/>
      <c r="D135" s="22" t="s">
        <v>3</v>
      </c>
      <c r="E135" s="30">
        <v>1306075</v>
      </c>
    </row>
    <row r="136" spans="1:5" ht="12" customHeight="1" x14ac:dyDescent="0.25">
      <c r="A136" s="78"/>
      <c r="B136" s="76"/>
      <c r="C136" s="76"/>
      <c r="D136" s="41" t="s">
        <v>36</v>
      </c>
      <c r="E136" s="43">
        <v>2850</v>
      </c>
    </row>
    <row r="137" spans="1:5" ht="13.95" customHeight="1" thickBot="1" x14ac:dyDescent="0.3">
      <c r="A137" s="79"/>
      <c r="B137" s="19" t="s">
        <v>20</v>
      </c>
      <c r="C137" s="20"/>
      <c r="D137" s="21"/>
      <c r="E137" s="31">
        <f>SUBTOTAL(9,E133:E136)</f>
        <v>1858212</v>
      </c>
    </row>
    <row r="138" spans="1:5" ht="12" customHeight="1" x14ac:dyDescent="0.25">
      <c r="A138" s="77" t="s">
        <v>129</v>
      </c>
      <c r="B138" s="75" t="s">
        <v>73</v>
      </c>
      <c r="C138" s="75" t="s">
        <v>42</v>
      </c>
      <c r="D138" s="8" t="s">
        <v>1</v>
      </c>
      <c r="E138" s="27">
        <v>562772</v>
      </c>
    </row>
    <row r="139" spans="1:5" ht="12" customHeight="1" x14ac:dyDescent="0.25">
      <c r="A139" s="78"/>
      <c r="B139" s="80"/>
      <c r="C139" s="80"/>
      <c r="D139" s="22" t="s">
        <v>4</v>
      </c>
      <c r="E139" s="30">
        <f>1520+25000</f>
        <v>26520</v>
      </c>
    </row>
    <row r="140" spans="1:5" ht="12" customHeight="1" x14ac:dyDescent="0.25">
      <c r="A140" s="78"/>
      <c r="B140" s="80"/>
      <c r="C140" s="80"/>
      <c r="D140" s="6" t="s">
        <v>3</v>
      </c>
      <c r="E140" s="28">
        <v>754093</v>
      </c>
    </row>
    <row r="141" spans="1:5" ht="12" customHeight="1" x14ac:dyDescent="0.25">
      <c r="A141" s="78"/>
      <c r="B141" s="76"/>
      <c r="C141" s="76"/>
      <c r="D141" s="39" t="s">
        <v>36</v>
      </c>
      <c r="E141" s="40">
        <v>2227</v>
      </c>
    </row>
    <row r="142" spans="1:5" ht="13.95" customHeight="1" thickBot="1" x14ac:dyDescent="0.3">
      <c r="A142" s="79"/>
      <c r="B142" s="19" t="s">
        <v>20</v>
      </c>
      <c r="C142" s="20"/>
      <c r="D142" s="21"/>
      <c r="E142" s="31">
        <f>SUBTOTAL(9,E138:E141)</f>
        <v>1345612</v>
      </c>
    </row>
    <row r="143" spans="1:5" ht="12" customHeight="1" x14ac:dyDescent="0.25">
      <c r="A143" s="77" t="s">
        <v>130</v>
      </c>
      <c r="B143" s="75" t="s">
        <v>74</v>
      </c>
      <c r="C143" s="75" t="s">
        <v>42</v>
      </c>
      <c r="D143" s="8" t="s">
        <v>1</v>
      </c>
      <c r="E143" s="27">
        <v>444777</v>
      </c>
    </row>
    <row r="144" spans="1:5" ht="12" customHeight="1" x14ac:dyDescent="0.25">
      <c r="A144" s="78"/>
      <c r="B144" s="80"/>
      <c r="C144" s="80"/>
      <c r="D144" s="22" t="s">
        <v>4</v>
      </c>
      <c r="E144" s="30">
        <f>1460+23400</f>
        <v>24860</v>
      </c>
    </row>
    <row r="145" spans="1:5" ht="12" customHeight="1" x14ac:dyDescent="0.25">
      <c r="A145" s="78"/>
      <c r="B145" s="80"/>
      <c r="C145" s="80"/>
      <c r="D145" s="6" t="s">
        <v>3</v>
      </c>
      <c r="E145" s="28">
        <v>800357</v>
      </c>
    </row>
    <row r="146" spans="1:5" ht="12" customHeight="1" x14ac:dyDescent="0.25">
      <c r="A146" s="78"/>
      <c r="B146" s="76"/>
      <c r="C146" s="76"/>
      <c r="D146" s="39" t="s">
        <v>36</v>
      </c>
      <c r="E146" s="40">
        <v>3652</v>
      </c>
    </row>
    <row r="147" spans="1:5" ht="13.95" customHeight="1" thickBot="1" x14ac:dyDescent="0.3">
      <c r="A147" s="79"/>
      <c r="B147" s="19" t="s">
        <v>20</v>
      </c>
      <c r="C147" s="20"/>
      <c r="D147" s="21"/>
      <c r="E147" s="31">
        <f>SUBTOTAL(9,E143:E146)</f>
        <v>1273646</v>
      </c>
    </row>
    <row r="148" spans="1:5" ht="12" customHeight="1" x14ac:dyDescent="0.25">
      <c r="A148" s="77" t="s">
        <v>131</v>
      </c>
      <c r="B148" s="75" t="s">
        <v>75</v>
      </c>
      <c r="C148" s="75" t="s">
        <v>42</v>
      </c>
      <c r="D148" s="8" t="s">
        <v>1</v>
      </c>
      <c r="E148" s="27">
        <v>389298</v>
      </c>
    </row>
    <row r="149" spans="1:5" ht="12" customHeight="1" x14ac:dyDescent="0.25">
      <c r="A149" s="78"/>
      <c r="B149" s="80"/>
      <c r="C149" s="80"/>
      <c r="D149" s="22" t="s">
        <v>4</v>
      </c>
      <c r="E149" s="30">
        <f>20800</f>
        <v>20800</v>
      </c>
    </row>
    <row r="150" spans="1:5" ht="12" customHeight="1" x14ac:dyDescent="0.25">
      <c r="A150" s="78"/>
      <c r="B150" s="80"/>
      <c r="C150" s="80"/>
      <c r="D150" s="6" t="s">
        <v>3</v>
      </c>
      <c r="E150" s="28">
        <v>680117</v>
      </c>
    </row>
    <row r="151" spans="1:5" ht="12" customHeight="1" x14ac:dyDescent="0.25">
      <c r="A151" s="78"/>
      <c r="B151" s="76"/>
      <c r="C151" s="76"/>
      <c r="D151" s="39" t="s">
        <v>36</v>
      </c>
      <c r="E151" s="40">
        <v>5314</v>
      </c>
    </row>
    <row r="152" spans="1:5" ht="13.95" customHeight="1" thickBot="1" x14ac:dyDescent="0.3">
      <c r="A152" s="79"/>
      <c r="B152" s="19" t="s">
        <v>20</v>
      </c>
      <c r="C152" s="20"/>
      <c r="D152" s="21"/>
      <c r="E152" s="31">
        <f>SUBTOTAL(9,E148:E151)</f>
        <v>1095529</v>
      </c>
    </row>
    <row r="153" spans="1:5" ht="12" customHeight="1" x14ac:dyDescent="0.25">
      <c r="A153" s="77" t="s">
        <v>132</v>
      </c>
      <c r="B153" s="75" t="s">
        <v>76</v>
      </c>
      <c r="C153" s="75" t="s">
        <v>42</v>
      </c>
      <c r="D153" s="8" t="s">
        <v>1</v>
      </c>
      <c r="E153" s="27">
        <v>249636</v>
      </c>
    </row>
    <row r="154" spans="1:5" ht="12" customHeight="1" x14ac:dyDescent="0.25">
      <c r="A154" s="78"/>
      <c r="B154" s="80"/>
      <c r="C154" s="80"/>
      <c r="D154" s="22" t="s">
        <v>4</v>
      </c>
      <c r="E154" s="30">
        <f>6040+25600</f>
        <v>31640</v>
      </c>
    </row>
    <row r="155" spans="1:5" ht="12" customHeight="1" x14ac:dyDescent="0.25">
      <c r="A155" s="78"/>
      <c r="B155" s="80"/>
      <c r="C155" s="80"/>
      <c r="D155" s="6" t="s">
        <v>3</v>
      </c>
      <c r="E155" s="28">
        <v>469375</v>
      </c>
    </row>
    <row r="156" spans="1:5" ht="12" customHeight="1" x14ac:dyDescent="0.25">
      <c r="A156" s="78"/>
      <c r="B156" s="76"/>
      <c r="C156" s="76"/>
      <c r="D156" s="39" t="s">
        <v>36</v>
      </c>
      <c r="E156" s="40">
        <v>1781</v>
      </c>
    </row>
    <row r="157" spans="1:5" ht="13.95" customHeight="1" thickBot="1" x14ac:dyDescent="0.3">
      <c r="A157" s="79"/>
      <c r="B157" s="19" t="s">
        <v>20</v>
      </c>
      <c r="C157" s="20"/>
      <c r="D157" s="21"/>
      <c r="E157" s="31">
        <f>SUBTOTAL(9,E153:E156)</f>
        <v>752432</v>
      </c>
    </row>
    <row r="158" spans="1:5" ht="12" customHeight="1" x14ac:dyDescent="0.25">
      <c r="A158" s="77" t="s">
        <v>133</v>
      </c>
      <c r="B158" s="75" t="s">
        <v>77</v>
      </c>
      <c r="C158" s="75" t="s">
        <v>42</v>
      </c>
      <c r="D158" s="8" t="s">
        <v>1</v>
      </c>
      <c r="E158" s="27">
        <v>929131</v>
      </c>
    </row>
    <row r="159" spans="1:5" ht="12" customHeight="1" x14ac:dyDescent="0.25">
      <c r="A159" s="78"/>
      <c r="B159" s="80"/>
      <c r="C159" s="80"/>
      <c r="D159" s="22" t="s">
        <v>4</v>
      </c>
      <c r="E159" s="30">
        <f>11320+90000</f>
        <v>101320</v>
      </c>
    </row>
    <row r="160" spans="1:5" ht="12" customHeight="1" x14ac:dyDescent="0.25">
      <c r="A160" s="78"/>
      <c r="B160" s="80"/>
      <c r="C160" s="80"/>
      <c r="D160" s="6" t="s">
        <v>3</v>
      </c>
      <c r="E160" s="28">
        <v>1447944</v>
      </c>
    </row>
    <row r="161" spans="1:5" ht="12" customHeight="1" x14ac:dyDescent="0.25">
      <c r="A161" s="78"/>
      <c r="B161" s="76"/>
      <c r="C161" s="76"/>
      <c r="D161" s="39" t="s">
        <v>36</v>
      </c>
      <c r="E161" s="40">
        <v>40708</v>
      </c>
    </row>
    <row r="162" spans="1:5" ht="13.95" customHeight="1" thickBot="1" x14ac:dyDescent="0.3">
      <c r="A162" s="79"/>
      <c r="B162" s="19" t="s">
        <v>20</v>
      </c>
      <c r="C162" s="20"/>
      <c r="D162" s="21"/>
      <c r="E162" s="31">
        <f>SUBTOTAL(9,E158:E161)</f>
        <v>2519103</v>
      </c>
    </row>
    <row r="163" spans="1:5" ht="12" customHeight="1" x14ac:dyDescent="0.25">
      <c r="A163" s="77" t="s">
        <v>134</v>
      </c>
      <c r="B163" s="75" t="s">
        <v>78</v>
      </c>
      <c r="C163" s="75" t="s">
        <v>42</v>
      </c>
      <c r="D163" s="8" t="s">
        <v>1</v>
      </c>
      <c r="E163" s="27">
        <v>597216</v>
      </c>
    </row>
    <row r="164" spans="1:5" ht="12" customHeight="1" x14ac:dyDescent="0.25">
      <c r="A164" s="78"/>
      <c r="B164" s="80"/>
      <c r="C164" s="80"/>
      <c r="D164" s="6" t="s">
        <v>4</v>
      </c>
      <c r="E164" s="28">
        <f>960+101500</f>
        <v>102460</v>
      </c>
    </row>
    <row r="165" spans="1:5" ht="12" customHeight="1" x14ac:dyDescent="0.25">
      <c r="A165" s="78"/>
      <c r="B165" s="80"/>
      <c r="C165" s="80"/>
      <c r="D165" s="22" t="s">
        <v>3</v>
      </c>
      <c r="E165" s="30">
        <v>656344</v>
      </c>
    </row>
    <row r="166" spans="1:5" ht="12" customHeight="1" x14ac:dyDescent="0.25">
      <c r="A166" s="78"/>
      <c r="B166" s="76"/>
      <c r="C166" s="76"/>
      <c r="D166" s="41" t="s">
        <v>36</v>
      </c>
      <c r="E166" s="43">
        <v>13153</v>
      </c>
    </row>
    <row r="167" spans="1:5" ht="13.95" customHeight="1" thickBot="1" x14ac:dyDescent="0.3">
      <c r="A167" s="79"/>
      <c r="B167" s="19" t="s">
        <v>20</v>
      </c>
      <c r="C167" s="20"/>
      <c r="D167" s="21"/>
      <c r="E167" s="31">
        <f>SUBTOTAL(9,E163:E166)</f>
        <v>1369173</v>
      </c>
    </row>
    <row r="168" spans="1:5" ht="12" customHeight="1" x14ac:dyDescent="0.25">
      <c r="A168" s="77" t="s">
        <v>135</v>
      </c>
      <c r="B168" s="75" t="s">
        <v>79</v>
      </c>
      <c r="C168" s="75" t="s">
        <v>42</v>
      </c>
      <c r="D168" s="8" t="s">
        <v>1</v>
      </c>
      <c r="E168" s="27">
        <v>808751</v>
      </c>
    </row>
    <row r="169" spans="1:5" ht="12" customHeight="1" x14ac:dyDescent="0.25">
      <c r="A169" s="78"/>
      <c r="B169" s="80"/>
      <c r="C169" s="80"/>
      <c r="D169" s="6" t="s">
        <v>4</v>
      </c>
      <c r="E169" s="28">
        <f>7680+116100</f>
        <v>123780</v>
      </c>
    </row>
    <row r="170" spans="1:5" ht="12" customHeight="1" x14ac:dyDescent="0.25">
      <c r="A170" s="78"/>
      <c r="B170" s="80"/>
      <c r="C170" s="80"/>
      <c r="D170" s="6" t="s">
        <v>3</v>
      </c>
      <c r="E170" s="28">
        <v>747552</v>
      </c>
    </row>
    <row r="171" spans="1:5" ht="12" customHeight="1" x14ac:dyDescent="0.25">
      <c r="A171" s="78"/>
      <c r="B171" s="76"/>
      <c r="C171" s="76"/>
      <c r="D171" s="39" t="s">
        <v>36</v>
      </c>
      <c r="E171" s="40">
        <v>18111</v>
      </c>
    </row>
    <row r="172" spans="1:5" ht="13.95" customHeight="1" thickBot="1" x14ac:dyDescent="0.3">
      <c r="A172" s="79"/>
      <c r="B172" s="19" t="s">
        <v>20</v>
      </c>
      <c r="C172" s="20"/>
      <c r="D172" s="21"/>
      <c r="E172" s="31">
        <f>SUBTOTAL(9,E168:E171)</f>
        <v>1698194</v>
      </c>
    </row>
    <row r="173" spans="1:5" ht="12" customHeight="1" x14ac:dyDescent="0.25">
      <c r="A173" s="77" t="s">
        <v>136</v>
      </c>
      <c r="B173" s="75" t="s">
        <v>80</v>
      </c>
      <c r="C173" s="75" t="s">
        <v>42</v>
      </c>
      <c r="D173" s="8" t="s">
        <v>1</v>
      </c>
      <c r="E173" s="27">
        <v>738781</v>
      </c>
    </row>
    <row r="174" spans="1:5" ht="12" customHeight="1" x14ac:dyDescent="0.25">
      <c r="A174" s="78"/>
      <c r="B174" s="80"/>
      <c r="C174" s="80"/>
      <c r="D174" s="6" t="s">
        <v>4</v>
      </c>
      <c r="E174" s="30">
        <f>10140+112900</f>
        <v>123040</v>
      </c>
    </row>
    <row r="175" spans="1:5" ht="12" customHeight="1" x14ac:dyDescent="0.25">
      <c r="A175" s="78"/>
      <c r="B175" s="80"/>
      <c r="C175" s="80"/>
      <c r="D175" s="6" t="s">
        <v>3</v>
      </c>
      <c r="E175" s="28">
        <v>762051</v>
      </c>
    </row>
    <row r="176" spans="1:5" ht="12" customHeight="1" x14ac:dyDescent="0.25">
      <c r="A176" s="78"/>
      <c r="B176" s="76"/>
      <c r="C176" s="76"/>
      <c r="D176" s="39" t="s">
        <v>36</v>
      </c>
      <c r="E176" s="40">
        <v>15172</v>
      </c>
    </row>
    <row r="177" spans="1:5" ht="13.95" customHeight="1" thickBot="1" x14ac:dyDescent="0.3">
      <c r="A177" s="79"/>
      <c r="B177" s="19" t="s">
        <v>20</v>
      </c>
      <c r="C177" s="20"/>
      <c r="D177" s="21"/>
      <c r="E177" s="31">
        <f>SUBTOTAL(9,E173:E176)</f>
        <v>1639044</v>
      </c>
    </row>
    <row r="178" spans="1:5" ht="12" customHeight="1" x14ac:dyDescent="0.25">
      <c r="A178" s="77" t="s">
        <v>137</v>
      </c>
      <c r="B178" s="75" t="s">
        <v>81</v>
      </c>
      <c r="C178" s="75" t="s">
        <v>42</v>
      </c>
      <c r="D178" s="8" t="s">
        <v>1</v>
      </c>
      <c r="E178" s="27">
        <v>419144</v>
      </c>
    </row>
    <row r="179" spans="1:5" ht="12" customHeight="1" x14ac:dyDescent="0.25">
      <c r="A179" s="78"/>
      <c r="B179" s="80"/>
      <c r="C179" s="80"/>
      <c r="D179" s="6" t="s">
        <v>4</v>
      </c>
      <c r="E179" s="30">
        <f>68000</f>
        <v>68000</v>
      </c>
    </row>
    <row r="180" spans="1:5" ht="12" customHeight="1" x14ac:dyDescent="0.25">
      <c r="A180" s="78"/>
      <c r="B180" s="80"/>
      <c r="C180" s="80"/>
      <c r="D180" s="6" t="s">
        <v>3</v>
      </c>
      <c r="E180" s="28">
        <v>709901</v>
      </c>
    </row>
    <row r="181" spans="1:5" ht="12" customHeight="1" x14ac:dyDescent="0.25">
      <c r="A181" s="78"/>
      <c r="B181" s="76"/>
      <c r="C181" s="76"/>
      <c r="D181" s="39" t="s">
        <v>36</v>
      </c>
      <c r="E181" s="40">
        <v>9352</v>
      </c>
    </row>
    <row r="182" spans="1:5" ht="13.95" customHeight="1" thickBot="1" x14ac:dyDescent="0.3">
      <c r="A182" s="79"/>
      <c r="B182" s="19" t="s">
        <v>20</v>
      </c>
      <c r="C182" s="20"/>
      <c r="D182" s="21"/>
      <c r="E182" s="31">
        <f>SUBTOTAL(9,E178:E181)</f>
        <v>1206397</v>
      </c>
    </row>
    <row r="183" spans="1:5" ht="12" customHeight="1" x14ac:dyDescent="0.25">
      <c r="A183" s="77" t="s">
        <v>138</v>
      </c>
      <c r="B183" s="75" t="s">
        <v>82</v>
      </c>
      <c r="C183" s="75" t="s">
        <v>42</v>
      </c>
      <c r="D183" s="8" t="s">
        <v>1</v>
      </c>
      <c r="E183" s="27">
        <v>600758</v>
      </c>
    </row>
    <row r="184" spans="1:5" ht="12" customHeight="1" x14ac:dyDescent="0.25">
      <c r="A184" s="78"/>
      <c r="B184" s="80"/>
      <c r="C184" s="80"/>
      <c r="D184" s="6" t="s">
        <v>4</v>
      </c>
      <c r="E184" s="28">
        <v>44250</v>
      </c>
    </row>
    <row r="185" spans="1:5" ht="12" customHeight="1" x14ac:dyDescent="0.25">
      <c r="A185" s="78"/>
      <c r="B185" s="80"/>
      <c r="C185" s="80"/>
      <c r="D185" s="6" t="s">
        <v>3</v>
      </c>
      <c r="E185" s="30">
        <v>239266</v>
      </c>
    </row>
    <row r="186" spans="1:5" ht="12" customHeight="1" x14ac:dyDescent="0.25">
      <c r="A186" s="78"/>
      <c r="B186" s="76"/>
      <c r="C186" s="76"/>
      <c r="D186" s="39" t="s">
        <v>36</v>
      </c>
      <c r="E186" s="43">
        <v>123679</v>
      </c>
    </row>
    <row r="187" spans="1:5" ht="13.95" customHeight="1" thickBot="1" x14ac:dyDescent="0.3">
      <c r="A187" s="79"/>
      <c r="B187" s="19" t="s">
        <v>20</v>
      </c>
      <c r="C187" s="20"/>
      <c r="D187" s="21"/>
      <c r="E187" s="31">
        <f>SUBTOTAL(9,E183:E186)</f>
        <v>1007953</v>
      </c>
    </row>
    <row r="188" spans="1:5" ht="12" customHeight="1" x14ac:dyDescent="0.25">
      <c r="A188" s="77" t="s">
        <v>139</v>
      </c>
      <c r="B188" s="75" t="s">
        <v>83</v>
      </c>
      <c r="C188" s="75" t="s">
        <v>42</v>
      </c>
      <c r="D188" s="8" t="s">
        <v>1</v>
      </c>
      <c r="E188" s="27">
        <v>1235459</v>
      </c>
    </row>
    <row r="189" spans="1:5" ht="12" customHeight="1" x14ac:dyDescent="0.25">
      <c r="A189" s="78"/>
      <c r="B189" s="80"/>
      <c r="C189" s="80"/>
      <c r="D189" s="6" t="s">
        <v>4</v>
      </c>
      <c r="E189" s="28">
        <v>453100</v>
      </c>
    </row>
    <row r="190" spans="1:5" ht="12" customHeight="1" x14ac:dyDescent="0.25">
      <c r="A190" s="78"/>
      <c r="B190" s="80"/>
      <c r="C190" s="80"/>
      <c r="D190" s="6" t="s">
        <v>3</v>
      </c>
      <c r="E190" s="30">
        <v>61727</v>
      </c>
    </row>
    <row r="191" spans="1:5" ht="12" customHeight="1" x14ac:dyDescent="0.25">
      <c r="A191" s="78"/>
      <c r="B191" s="76"/>
      <c r="C191" s="76"/>
      <c r="D191" s="39" t="s">
        <v>36</v>
      </c>
      <c r="E191" s="43">
        <v>46731</v>
      </c>
    </row>
    <row r="192" spans="1:5" ht="13.95" customHeight="1" thickBot="1" x14ac:dyDescent="0.3">
      <c r="A192" s="79"/>
      <c r="B192" s="19" t="s">
        <v>20</v>
      </c>
      <c r="C192" s="20"/>
      <c r="D192" s="21"/>
      <c r="E192" s="31">
        <f>SUBTOTAL(9,E188:E191)</f>
        <v>1797017</v>
      </c>
    </row>
    <row r="193" spans="1:9" ht="12" customHeight="1" x14ac:dyDescent="0.25">
      <c r="A193" s="77" t="s">
        <v>140</v>
      </c>
      <c r="B193" s="75" t="s">
        <v>84</v>
      </c>
      <c r="C193" s="75" t="s">
        <v>42</v>
      </c>
      <c r="D193" s="8" t="s">
        <v>1</v>
      </c>
      <c r="E193" s="27">
        <v>1187465</v>
      </c>
    </row>
    <row r="194" spans="1:9" ht="12" customHeight="1" x14ac:dyDescent="0.25">
      <c r="A194" s="78"/>
      <c r="B194" s="80"/>
      <c r="C194" s="80"/>
      <c r="D194" s="6" t="s">
        <v>4</v>
      </c>
      <c r="E194" s="28">
        <v>146050</v>
      </c>
    </row>
    <row r="195" spans="1:9" ht="12" customHeight="1" x14ac:dyDescent="0.25">
      <c r="A195" s="78"/>
      <c r="B195" s="80"/>
      <c r="C195" s="80"/>
      <c r="D195" s="6" t="s">
        <v>3</v>
      </c>
      <c r="E195" s="28">
        <v>42120</v>
      </c>
    </row>
    <row r="196" spans="1:9" ht="12" customHeight="1" x14ac:dyDescent="0.25">
      <c r="A196" s="78"/>
      <c r="B196" s="76"/>
      <c r="C196" s="76"/>
      <c r="D196" s="39" t="s">
        <v>36</v>
      </c>
      <c r="E196" s="40">
        <v>114395</v>
      </c>
    </row>
    <row r="197" spans="1:9" ht="13.95" customHeight="1" thickBot="1" x14ac:dyDescent="0.3">
      <c r="A197" s="79"/>
      <c r="B197" s="19" t="s">
        <v>20</v>
      </c>
      <c r="C197" s="20"/>
      <c r="D197" s="21"/>
      <c r="E197" s="31">
        <f>SUBTOTAL(9,E193:E196)</f>
        <v>1490030</v>
      </c>
    </row>
    <row r="198" spans="1:9" ht="12" customHeight="1" x14ac:dyDescent="0.25">
      <c r="A198" s="77" t="s">
        <v>141</v>
      </c>
      <c r="B198" s="75" t="s">
        <v>85</v>
      </c>
      <c r="C198" s="75" t="s">
        <v>42</v>
      </c>
      <c r="D198" s="8" t="s">
        <v>1</v>
      </c>
      <c r="E198" s="27">
        <f>393392</f>
        <v>393392</v>
      </c>
      <c r="I198" s="32"/>
    </row>
    <row r="199" spans="1:9" ht="12" customHeight="1" x14ac:dyDescent="0.25">
      <c r="A199" s="78"/>
      <c r="B199" s="80"/>
      <c r="C199" s="80"/>
      <c r="D199" s="6" t="s">
        <v>4</v>
      </c>
      <c r="E199" s="28">
        <f>18270+21000</f>
        <v>39270</v>
      </c>
      <c r="I199" s="32"/>
    </row>
    <row r="200" spans="1:9" ht="12" customHeight="1" x14ac:dyDescent="0.25">
      <c r="A200" s="78"/>
      <c r="B200" s="80"/>
      <c r="C200" s="80"/>
      <c r="D200" s="6" t="s">
        <v>3</v>
      </c>
      <c r="E200" s="30">
        <v>18395</v>
      </c>
      <c r="I200" s="32"/>
    </row>
    <row r="201" spans="1:9" ht="12" customHeight="1" x14ac:dyDescent="0.25">
      <c r="A201" s="78"/>
      <c r="B201" s="76"/>
      <c r="C201" s="76"/>
      <c r="D201" s="39" t="s">
        <v>36</v>
      </c>
      <c r="E201" s="43">
        <v>33253</v>
      </c>
      <c r="I201" s="32"/>
    </row>
    <row r="202" spans="1:9" ht="11.4" customHeight="1" thickBot="1" x14ac:dyDescent="0.3">
      <c r="A202" s="79"/>
      <c r="B202" s="19" t="s">
        <v>20</v>
      </c>
      <c r="C202" s="20"/>
      <c r="D202" s="21"/>
      <c r="E202" s="31">
        <f>SUBTOTAL(9,E198:E201)</f>
        <v>484310</v>
      </c>
    </row>
    <row r="203" spans="1:9" ht="12" customHeight="1" x14ac:dyDescent="0.25">
      <c r="A203" s="77" t="s">
        <v>142</v>
      </c>
      <c r="B203" s="75" t="s">
        <v>62</v>
      </c>
      <c r="C203" s="75" t="s">
        <v>44</v>
      </c>
      <c r="D203" s="8" t="s">
        <v>1</v>
      </c>
      <c r="E203" s="27">
        <v>1201589</v>
      </c>
    </row>
    <row r="204" spans="1:9" ht="12" customHeight="1" x14ac:dyDescent="0.25">
      <c r="A204" s="78"/>
      <c r="B204" s="80"/>
      <c r="C204" s="80"/>
      <c r="D204" s="6" t="s">
        <v>4</v>
      </c>
      <c r="E204" s="28">
        <f>63400</f>
        <v>63400</v>
      </c>
    </row>
    <row r="205" spans="1:9" ht="12" customHeight="1" x14ac:dyDescent="0.25">
      <c r="A205" s="78"/>
      <c r="B205" s="76"/>
      <c r="C205" s="76"/>
      <c r="D205" s="6" t="s">
        <v>36</v>
      </c>
      <c r="E205" s="28">
        <f>15600+14348</f>
        <v>29948</v>
      </c>
    </row>
    <row r="206" spans="1:9" ht="13.95" customHeight="1" thickBot="1" x14ac:dyDescent="0.3">
      <c r="A206" s="79"/>
      <c r="B206" s="19" t="s">
        <v>20</v>
      </c>
      <c r="C206" s="20"/>
      <c r="D206" s="21"/>
      <c r="E206" s="31">
        <f>SUBTOTAL(9,E203:E205)</f>
        <v>1294937</v>
      </c>
    </row>
    <row r="207" spans="1:9" ht="12" customHeight="1" x14ac:dyDescent="0.25">
      <c r="A207" s="77" t="s">
        <v>143</v>
      </c>
      <c r="B207" s="75" t="s">
        <v>63</v>
      </c>
      <c r="C207" s="75" t="s">
        <v>44</v>
      </c>
      <c r="D207" s="8" t="s">
        <v>1</v>
      </c>
      <c r="E207" s="27">
        <f>2130030</f>
        <v>2130030</v>
      </c>
    </row>
    <row r="208" spans="1:9" ht="12" customHeight="1" x14ac:dyDescent="0.25">
      <c r="A208" s="78"/>
      <c r="B208" s="80"/>
      <c r="C208" s="80"/>
      <c r="D208" s="6" t="s">
        <v>4</v>
      </c>
      <c r="E208" s="28">
        <f>36970+136000</f>
        <v>172970</v>
      </c>
    </row>
    <row r="209" spans="1:5" ht="12" customHeight="1" x14ac:dyDescent="0.25">
      <c r="A209" s="78"/>
      <c r="B209" s="80"/>
      <c r="C209" s="80"/>
      <c r="D209" s="6" t="s">
        <v>2</v>
      </c>
      <c r="E209" s="28">
        <f>480700</f>
        <v>480700</v>
      </c>
    </row>
    <row r="210" spans="1:5" ht="12" customHeight="1" x14ac:dyDescent="0.25">
      <c r="A210" s="78"/>
      <c r="B210" s="80"/>
      <c r="C210" s="80"/>
      <c r="D210" s="6" t="s">
        <v>36</v>
      </c>
      <c r="E210" s="28">
        <f>59002+41454</f>
        <v>100456</v>
      </c>
    </row>
    <row r="211" spans="1:5" ht="12" customHeight="1" x14ac:dyDescent="0.25">
      <c r="A211" s="78"/>
      <c r="B211" s="80"/>
      <c r="C211" s="80"/>
      <c r="D211" s="39" t="s">
        <v>43</v>
      </c>
      <c r="E211" s="40">
        <v>29790</v>
      </c>
    </row>
    <row r="212" spans="1:5" ht="12" customHeight="1" x14ac:dyDescent="0.25">
      <c r="A212" s="78"/>
      <c r="B212" s="76"/>
      <c r="C212" s="76"/>
      <c r="D212" s="39" t="s">
        <v>105</v>
      </c>
      <c r="E212" s="40">
        <v>7480</v>
      </c>
    </row>
    <row r="213" spans="1:5" ht="13.95" customHeight="1" thickBot="1" x14ac:dyDescent="0.3">
      <c r="A213" s="78"/>
      <c r="B213" s="44" t="s">
        <v>20</v>
      </c>
      <c r="C213" s="45"/>
      <c r="D213" s="46"/>
      <c r="E213" s="47">
        <f>SUBTOTAL(9,E207:E212)</f>
        <v>2921426</v>
      </c>
    </row>
    <row r="214" spans="1:5" ht="13.95" customHeight="1" x14ac:dyDescent="0.25">
      <c r="A214" s="77" t="s">
        <v>163</v>
      </c>
      <c r="B214" s="23" t="s">
        <v>164</v>
      </c>
      <c r="C214" s="23" t="s">
        <v>45</v>
      </c>
      <c r="D214" s="69" t="s">
        <v>1</v>
      </c>
      <c r="E214" s="70">
        <v>4750</v>
      </c>
    </row>
    <row r="215" spans="1:5" ht="13.95" customHeight="1" thickBot="1" x14ac:dyDescent="0.3">
      <c r="A215" s="79"/>
      <c r="B215" s="19" t="s">
        <v>20</v>
      </c>
      <c r="C215" s="68"/>
      <c r="D215" s="21"/>
      <c r="E215" s="61">
        <v>4750</v>
      </c>
    </row>
    <row r="216" spans="1:5" ht="12.6" thickBot="1" x14ac:dyDescent="0.3">
      <c r="A216" s="88" t="s">
        <v>5</v>
      </c>
      <c r="B216" s="89"/>
      <c r="C216" s="97"/>
      <c r="D216" s="67"/>
      <c r="E216" s="66">
        <f>E11+E66+E69+E71+E73+E75+E77+E79+E81+E83+E85+E87+E90+E93+E96+E100+E105+E108+E113+E117+E122+E127+E132+E137+E142+E147+E152+E157+E162+E167+E172+E177+E182+E187+E192+E197+E202+E206+E213+E215</f>
        <v>89945615</v>
      </c>
    </row>
    <row r="217" spans="1:5" ht="12.6" thickBot="1" x14ac:dyDescent="0.3"/>
    <row r="218" spans="1:5" ht="12.6" thickBot="1" x14ac:dyDescent="0.3">
      <c r="B218" s="12" t="s">
        <v>7</v>
      </c>
      <c r="C218" s="91" t="s">
        <v>0</v>
      </c>
      <c r="D218" s="91"/>
      <c r="E218" s="9" t="s">
        <v>96</v>
      </c>
    </row>
    <row r="219" spans="1:5" x14ac:dyDescent="0.25">
      <c r="B219" s="13" t="s">
        <v>8</v>
      </c>
      <c r="C219" s="98" t="s">
        <v>86</v>
      </c>
      <c r="D219" s="98"/>
      <c r="E219" s="33">
        <f>E11+E17+E69</f>
        <v>8434062</v>
      </c>
    </row>
    <row r="220" spans="1:5" x14ac:dyDescent="0.25">
      <c r="B220" s="14" t="s">
        <v>9</v>
      </c>
      <c r="C220" s="86" t="s">
        <v>87</v>
      </c>
      <c r="D220" s="86"/>
      <c r="E220" s="34">
        <f>E21+E71+E73+E75+E77+E79+E81+E83+E85+E87</f>
        <v>4808768</v>
      </c>
    </row>
    <row r="221" spans="1:5" x14ac:dyDescent="0.25">
      <c r="B221" s="14" t="s">
        <v>10</v>
      </c>
      <c r="C221" s="86" t="s">
        <v>88</v>
      </c>
      <c r="D221" s="86"/>
      <c r="E221" s="34">
        <f>E26</f>
        <v>792482</v>
      </c>
    </row>
    <row r="222" spans="1:5" x14ac:dyDescent="0.25">
      <c r="B222" s="14" t="s">
        <v>11</v>
      </c>
      <c r="C222" s="86" t="s">
        <v>89</v>
      </c>
      <c r="D222" s="86"/>
      <c r="E222" s="34">
        <f>E34</f>
        <v>8494393</v>
      </c>
    </row>
    <row r="223" spans="1:5" x14ac:dyDescent="0.25">
      <c r="B223" s="14" t="s">
        <v>12</v>
      </c>
      <c r="C223" s="86" t="s">
        <v>90</v>
      </c>
      <c r="D223" s="86"/>
      <c r="E223" s="34">
        <f>E39</f>
        <v>9821105</v>
      </c>
    </row>
    <row r="224" spans="1:5" x14ac:dyDescent="0.25">
      <c r="B224" s="14" t="s">
        <v>13</v>
      </c>
      <c r="C224" s="86" t="s">
        <v>15</v>
      </c>
      <c r="D224" s="86"/>
      <c r="E224" s="34">
        <f>E42+E90</f>
        <v>756140</v>
      </c>
    </row>
    <row r="225" spans="2:5" x14ac:dyDescent="0.25">
      <c r="B225" s="14" t="s">
        <v>14</v>
      </c>
      <c r="C225" s="86" t="s">
        <v>91</v>
      </c>
      <c r="D225" s="86"/>
      <c r="E225" s="34">
        <f>E44+E93+E96+E100+E105+E108</f>
        <v>5635780</v>
      </c>
    </row>
    <row r="226" spans="2:5" x14ac:dyDescent="0.25">
      <c r="B226" s="14" t="s">
        <v>16</v>
      </c>
      <c r="C226" s="86" t="s">
        <v>92</v>
      </c>
      <c r="D226" s="86"/>
      <c r="E226" s="34">
        <f>E52+E113+E117+E122+E127+E132+E137+E142+E147+E152+E157+E162+E167+E172+E177+E182+E187+E192+E197+E202</f>
        <v>39299592</v>
      </c>
    </row>
    <row r="227" spans="2:5" x14ac:dyDescent="0.25">
      <c r="B227" s="14" t="s">
        <v>17</v>
      </c>
      <c r="C227" s="86" t="s">
        <v>93</v>
      </c>
      <c r="D227" s="86"/>
      <c r="E227" s="34">
        <f>E58+E206+E213</f>
        <v>10749556</v>
      </c>
    </row>
    <row r="228" spans="2:5" x14ac:dyDescent="0.25">
      <c r="B228" s="17">
        <v>10</v>
      </c>
      <c r="C228" s="99" t="s">
        <v>94</v>
      </c>
      <c r="D228" s="100"/>
      <c r="E228" s="35">
        <f>E60+E215</f>
        <v>875750</v>
      </c>
    </row>
    <row r="229" spans="2:5" ht="12.6" thickBot="1" x14ac:dyDescent="0.3">
      <c r="B229" s="18">
        <v>11</v>
      </c>
      <c r="C229" s="87" t="s">
        <v>95</v>
      </c>
      <c r="D229" s="87"/>
      <c r="E229" s="36">
        <f>E65</f>
        <v>277987</v>
      </c>
    </row>
    <row r="230" spans="2:5" ht="12.6" thickBot="1" x14ac:dyDescent="0.3">
      <c r="B230" s="88" t="s">
        <v>5</v>
      </c>
      <c r="C230" s="89"/>
      <c r="D230" s="90"/>
      <c r="E230" s="37">
        <f t="shared" ref="E230" si="0">SUBTOTAL(9,E219:E229)</f>
        <v>89945615</v>
      </c>
    </row>
    <row r="231" spans="2:5" ht="10.95" customHeight="1" thickBot="1" x14ac:dyDescent="0.3"/>
    <row r="232" spans="2:5" ht="12.6" thickBot="1" x14ac:dyDescent="0.3">
      <c r="B232" s="15" t="s">
        <v>66</v>
      </c>
      <c r="C232" s="91" t="s">
        <v>0</v>
      </c>
      <c r="D232" s="91"/>
      <c r="E232" s="16" t="s">
        <v>96</v>
      </c>
    </row>
    <row r="233" spans="2:5" ht="24" customHeight="1" x14ac:dyDescent="0.25">
      <c r="B233" s="13" t="s">
        <v>1</v>
      </c>
      <c r="C233" s="92" t="s">
        <v>97</v>
      </c>
      <c r="D233" s="92"/>
      <c r="E233" s="63">
        <f>E10+E12+E18+E22+E27+E35+E40+E43+E45+E53+E59+E61+E67+E70+E72+E74+E76+E78+E80+E82+E84+E86+E88+E91+E94+E97+E101+E106+E109+E114+E118+E123+E128+E133+E138+E143+E148+E153+E158+E163+E168+E173+E178+E183+E188+E193+E198+E203+E207+E214</f>
        <v>49167035</v>
      </c>
    </row>
    <row r="234" spans="2:5" x14ac:dyDescent="0.25">
      <c r="B234" s="14" t="s">
        <v>4</v>
      </c>
      <c r="C234" s="92" t="s">
        <v>98</v>
      </c>
      <c r="D234" s="92"/>
      <c r="E234" s="56">
        <f>E13+E19+E92+E95+E98+E102+E107+E110+E115+E119+E124+E129+E134+E139+E144+E149+E154+E159+E164+E169+E174+E179+E184+E189+E194+E199+E204+E208</f>
        <v>2586430</v>
      </c>
    </row>
    <row r="235" spans="2:5" ht="24.6" customHeight="1" x14ac:dyDescent="0.25">
      <c r="B235" s="14" t="s">
        <v>2</v>
      </c>
      <c r="C235" s="92" t="s">
        <v>24</v>
      </c>
      <c r="D235" s="92"/>
      <c r="E235" s="56">
        <f>E14+E23+E54+E63+E68+E89+E209</f>
        <v>5171697</v>
      </c>
    </row>
    <row r="236" spans="2:5" x14ac:dyDescent="0.25">
      <c r="B236" s="14" t="s">
        <v>158</v>
      </c>
      <c r="C236" s="95" t="s">
        <v>159</v>
      </c>
      <c r="D236" s="96"/>
      <c r="E236" s="56">
        <f>E38</f>
        <v>2390900</v>
      </c>
    </row>
    <row r="237" spans="2:5" x14ac:dyDescent="0.25">
      <c r="B237" s="14" t="s">
        <v>3</v>
      </c>
      <c r="C237" s="92" t="s">
        <v>99</v>
      </c>
      <c r="D237" s="92"/>
      <c r="E237" s="56">
        <f>E46+E50+E111+E116+E120+E125+E130+E135+E140+E145+E150+E155+E160+E165+E170+E175+E180+E185+E190+E195+E200+E51</f>
        <v>21593899</v>
      </c>
    </row>
    <row r="238" spans="2:5" x14ac:dyDescent="0.25">
      <c r="B238" s="14" t="s">
        <v>36</v>
      </c>
      <c r="C238" s="92" t="s">
        <v>155</v>
      </c>
      <c r="D238" s="92"/>
      <c r="E238" s="56">
        <f>E48+E56+E99+E121+E126+E131+E136+E141+E146+E151+E156+E161+E166+E171+E176+E181+E186+E191+E196+E201+E205+E210+E112+E32+E64</f>
        <v>1827150</v>
      </c>
    </row>
    <row r="239" spans="2:5" x14ac:dyDescent="0.25">
      <c r="B239" s="14" t="s">
        <v>105</v>
      </c>
      <c r="C239" s="95" t="s">
        <v>156</v>
      </c>
      <c r="D239" s="96"/>
      <c r="E239" s="56">
        <f>E24+E31+E47+E55+E212+E16+E104</f>
        <v>712466</v>
      </c>
    </row>
    <row r="240" spans="2:5" x14ac:dyDescent="0.25">
      <c r="B240" s="14" t="s">
        <v>35</v>
      </c>
      <c r="C240" s="94" t="s">
        <v>23</v>
      </c>
      <c r="D240" s="94"/>
      <c r="E240" s="56">
        <f>E28</f>
        <v>1760000</v>
      </c>
    </row>
    <row r="241" spans="2:5" ht="25.5" customHeight="1" x14ac:dyDescent="0.25">
      <c r="B241" s="14" t="s">
        <v>43</v>
      </c>
      <c r="C241" s="92" t="s">
        <v>25</v>
      </c>
      <c r="D241" s="92"/>
      <c r="E241" s="56">
        <f>E15+E25+E33+E49+E57+E211+E103</f>
        <v>3229453</v>
      </c>
    </row>
    <row r="242" spans="2:5" ht="24" customHeight="1" x14ac:dyDescent="0.25">
      <c r="B242" s="14" t="s">
        <v>101</v>
      </c>
      <c r="C242" s="92" t="s">
        <v>157</v>
      </c>
      <c r="D242" s="92"/>
      <c r="E242" s="56">
        <f>E20+E30</f>
        <v>475000</v>
      </c>
    </row>
    <row r="243" spans="2:5" x14ac:dyDescent="0.25">
      <c r="B243" s="14" t="s">
        <v>38</v>
      </c>
      <c r="C243" s="92" t="s">
        <v>100</v>
      </c>
      <c r="D243" s="92"/>
      <c r="E243" s="56">
        <f>E36+E62</f>
        <v>327000</v>
      </c>
    </row>
    <row r="244" spans="2:5" x14ac:dyDescent="0.25">
      <c r="B244" s="14" t="s">
        <v>39</v>
      </c>
      <c r="C244" s="92" t="s">
        <v>26</v>
      </c>
      <c r="D244" s="92"/>
      <c r="E244" s="56">
        <f>E37+E41</f>
        <v>274585</v>
      </c>
    </row>
    <row r="245" spans="2:5" ht="25.2" customHeight="1" thickBot="1" x14ac:dyDescent="0.3">
      <c r="B245" s="17" t="s">
        <v>103</v>
      </c>
      <c r="C245" s="93" t="s">
        <v>106</v>
      </c>
      <c r="D245" s="93"/>
      <c r="E245" s="64">
        <f>E29</f>
        <v>430000</v>
      </c>
    </row>
    <row r="246" spans="2:5" ht="12.6" customHeight="1" thickBot="1" x14ac:dyDescent="0.3">
      <c r="B246" s="83" t="s">
        <v>5</v>
      </c>
      <c r="C246" s="84"/>
      <c r="D246" s="85"/>
      <c r="E246" s="38">
        <f>SUBTOTAL(9,E233:E245)</f>
        <v>89945615</v>
      </c>
    </row>
  </sheetData>
  <mergeCells count="139">
    <mergeCell ref="D4:E4"/>
    <mergeCell ref="D5:E5"/>
    <mergeCell ref="C18:C20"/>
    <mergeCell ref="C35:C38"/>
    <mergeCell ref="B97:B99"/>
    <mergeCell ref="B109:B112"/>
    <mergeCell ref="B114:B116"/>
    <mergeCell ref="C114:C116"/>
    <mergeCell ref="C45:C49"/>
    <mergeCell ref="B12:B65"/>
    <mergeCell ref="A7:E7"/>
    <mergeCell ref="A86:A87"/>
    <mergeCell ref="A88:A90"/>
    <mergeCell ref="A97:A100"/>
    <mergeCell ref="C97:C99"/>
    <mergeCell ref="B88:B89"/>
    <mergeCell ref="C88:C89"/>
    <mergeCell ref="C12:C16"/>
    <mergeCell ref="C61:C64"/>
    <mergeCell ref="B118:B121"/>
    <mergeCell ref="C118:C121"/>
    <mergeCell ref="A101:A105"/>
    <mergeCell ref="C106:C107"/>
    <mergeCell ref="B106:B107"/>
    <mergeCell ref="A106:A108"/>
    <mergeCell ref="C109:C112"/>
    <mergeCell ref="A114:A117"/>
    <mergeCell ref="A109:A113"/>
    <mergeCell ref="A118:A122"/>
    <mergeCell ref="B101:B104"/>
    <mergeCell ref="C101:C104"/>
    <mergeCell ref="A123:A127"/>
    <mergeCell ref="A128:A132"/>
    <mergeCell ref="A133:A137"/>
    <mergeCell ref="A148:A152"/>
    <mergeCell ref="B128:B131"/>
    <mergeCell ref="C128:C131"/>
    <mergeCell ref="B138:B141"/>
    <mergeCell ref="C138:C141"/>
    <mergeCell ref="B133:B136"/>
    <mergeCell ref="C133:C136"/>
    <mergeCell ref="B148:B151"/>
    <mergeCell ref="C148:C151"/>
    <mergeCell ref="B143:B146"/>
    <mergeCell ref="C143:C146"/>
    <mergeCell ref="A138:A142"/>
    <mergeCell ref="A143:A147"/>
    <mergeCell ref="B123:B126"/>
    <mergeCell ref="C123:C126"/>
    <mergeCell ref="A153:A157"/>
    <mergeCell ref="A168:A172"/>
    <mergeCell ref="A173:A177"/>
    <mergeCell ref="A178:A182"/>
    <mergeCell ref="A183:A187"/>
    <mergeCell ref="A193:A197"/>
    <mergeCell ref="B163:B166"/>
    <mergeCell ref="C163:C166"/>
    <mergeCell ref="B173:B176"/>
    <mergeCell ref="C173:C176"/>
    <mergeCell ref="B153:B156"/>
    <mergeCell ref="C153:C156"/>
    <mergeCell ref="B158:B161"/>
    <mergeCell ref="C158:C161"/>
    <mergeCell ref="B168:B171"/>
    <mergeCell ref="B193:B196"/>
    <mergeCell ref="C193:C196"/>
    <mergeCell ref="B188:B191"/>
    <mergeCell ref="C188:C191"/>
    <mergeCell ref="C242:D242"/>
    <mergeCell ref="A216:C216"/>
    <mergeCell ref="C218:D218"/>
    <mergeCell ref="C219:D219"/>
    <mergeCell ref="A158:A162"/>
    <mergeCell ref="A163:A167"/>
    <mergeCell ref="A198:A202"/>
    <mergeCell ref="A207:A213"/>
    <mergeCell ref="C203:C205"/>
    <mergeCell ref="B203:B205"/>
    <mergeCell ref="A203:A206"/>
    <mergeCell ref="B183:B186"/>
    <mergeCell ref="C183:C186"/>
    <mergeCell ref="B178:B181"/>
    <mergeCell ref="C178:C181"/>
    <mergeCell ref="C228:D228"/>
    <mergeCell ref="A188:A192"/>
    <mergeCell ref="C168:C171"/>
    <mergeCell ref="B198:B201"/>
    <mergeCell ref="C198:C201"/>
    <mergeCell ref="B207:B212"/>
    <mergeCell ref="C207:C212"/>
    <mergeCell ref="A214:A215"/>
    <mergeCell ref="B246:D246"/>
    <mergeCell ref="C220:D220"/>
    <mergeCell ref="C221:D221"/>
    <mergeCell ref="C222:D222"/>
    <mergeCell ref="C223:D223"/>
    <mergeCell ref="C224:D224"/>
    <mergeCell ref="C225:D225"/>
    <mergeCell ref="C226:D226"/>
    <mergeCell ref="C227:D227"/>
    <mergeCell ref="C229:D229"/>
    <mergeCell ref="B230:D230"/>
    <mergeCell ref="C232:D232"/>
    <mergeCell ref="C243:D243"/>
    <mergeCell ref="C244:D244"/>
    <mergeCell ref="C245:D245"/>
    <mergeCell ref="C233:D233"/>
    <mergeCell ref="C234:D234"/>
    <mergeCell ref="C235:D235"/>
    <mergeCell ref="C237:D237"/>
    <mergeCell ref="C238:D238"/>
    <mergeCell ref="C240:D240"/>
    <mergeCell ref="C236:D236"/>
    <mergeCell ref="C241:D241"/>
    <mergeCell ref="C239:D239"/>
    <mergeCell ref="D1:E3"/>
    <mergeCell ref="A12:A66"/>
    <mergeCell ref="C91:C92"/>
    <mergeCell ref="B91:B92"/>
    <mergeCell ref="A91:A93"/>
    <mergeCell ref="C94:C95"/>
    <mergeCell ref="B94:B95"/>
    <mergeCell ref="A94:A96"/>
    <mergeCell ref="A10:A11"/>
    <mergeCell ref="A70:A71"/>
    <mergeCell ref="A72:A73"/>
    <mergeCell ref="A74:A75"/>
    <mergeCell ref="A76:A77"/>
    <mergeCell ref="A78:A79"/>
    <mergeCell ref="A80:A81"/>
    <mergeCell ref="A67:A69"/>
    <mergeCell ref="B67:B68"/>
    <mergeCell ref="C67:C68"/>
    <mergeCell ref="C53:C57"/>
    <mergeCell ref="C22:C25"/>
    <mergeCell ref="C27:C33"/>
    <mergeCell ref="C40:C41"/>
    <mergeCell ref="A82:A83"/>
    <mergeCell ref="A84:A85"/>
  </mergeCells>
  <conditionalFormatting sqref="E10:E192">
    <cfRule type="cellIs" dxfId="12" priority="3" stopIfTrue="1" operator="equal">
      <formula>0</formula>
    </cfRule>
  </conditionalFormatting>
  <conditionalFormatting sqref="E40 E120:E121 E160:E161">
    <cfRule type="cellIs" dxfId="11" priority="18" stopIfTrue="1" operator="equal">
      <formula>0</formula>
    </cfRule>
  </conditionalFormatting>
  <conditionalFormatting sqref="E57">
    <cfRule type="cellIs" dxfId="10" priority="17" stopIfTrue="1" operator="equal">
      <formula>0</formula>
    </cfRule>
  </conditionalFormatting>
  <conditionalFormatting sqref="E67:E68">
    <cfRule type="cellIs" dxfId="9" priority="4" stopIfTrue="1" operator="equal">
      <formula>0</formula>
    </cfRule>
  </conditionalFormatting>
  <conditionalFormatting sqref="E114 E116">
    <cfRule type="cellIs" dxfId="8" priority="12" stopIfTrue="1" operator="equal">
      <formula>0</formula>
    </cfRule>
  </conditionalFormatting>
  <conditionalFormatting sqref="E118">
    <cfRule type="cellIs" dxfId="7" priority="10" stopIfTrue="1" operator="equal">
      <formula>0</formula>
    </cfRule>
  </conditionalFormatting>
  <conditionalFormatting sqref="E123 E125:E126">
    <cfRule type="cellIs" dxfId="6" priority="8" stopIfTrue="1" operator="equal">
      <formula>0</formula>
    </cfRule>
  </conditionalFormatting>
  <conditionalFormatting sqref="E188:E189">
    <cfRule type="cellIs" dxfId="5" priority="6" stopIfTrue="1" operator="equal">
      <formula>0</formula>
    </cfRule>
  </conditionalFormatting>
  <conditionalFormatting sqref="E193:E196 E198:E199 E203:E205 E207:E212 E10 E12:E16 E70 E72 E74 E76 E78 E80 E82 E84 E86 E88:E89 E91 E94 E97 E99 E101:E104 E106:E107 E109 E111:E112 E128 E130:E131 E133:E134 E138 E140:E141 E143 E145:E146 E148 E150:E151 E153 E155:E156 E158 E163:E164 E168:E171 E173 E175:E176 E178 E180:E181 E183:E184 E233:E245">
    <cfRule type="cellIs" dxfId="4" priority="24" stopIfTrue="1" operator="equal">
      <formula>0</formula>
    </cfRule>
  </conditionalFormatting>
  <conditionalFormatting sqref="E193:E216">
    <cfRule type="cellIs" dxfId="3" priority="23" stopIfTrue="1" operator="equal">
      <formula>0</formula>
    </cfRule>
  </conditionalFormatting>
  <conditionalFormatting sqref="E216">
    <cfRule type="cellIs" dxfId="2" priority="20" stopIfTrue="1" operator="equal">
      <formula>0</formula>
    </cfRule>
  </conditionalFormatting>
  <conditionalFormatting sqref="E219:E230">
    <cfRule type="cellIs" dxfId="1" priority="15" stopIfTrue="1" operator="equal">
      <formula>0</formula>
    </cfRule>
  </conditionalFormatting>
  <conditionalFormatting sqref="E246">
    <cfRule type="cellIs" dxfId="0" priority="13" stopIfTrue="1" operator="equal">
      <formula>0</formula>
    </cfRule>
  </conditionalFormatting>
  <pageMargins left="0.25" right="0.25" top="0.75" bottom="0.75" header="0.3" footer="0.3"/>
  <pageSetup paperSize="9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įstaiga,programa,šaltinis</vt:lpstr>
      <vt:lpstr>'įstaiga,programa,šaltinis'!Print_Titles</vt:lpstr>
    </vt:vector>
  </TitlesOfParts>
  <Company>Eksitonas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Gintarė Krause</dc:creator>
  <cp:lastModifiedBy>Reda Pilelienė</cp:lastModifiedBy>
  <cp:lastPrinted>2025-04-04T06:45:20Z</cp:lastPrinted>
  <dcterms:created xsi:type="dcterms:W3CDTF">2008-12-14T21:40:51Z</dcterms:created>
  <dcterms:modified xsi:type="dcterms:W3CDTF">2025-12-12T09:54:58Z</dcterms:modified>
</cp:coreProperties>
</file>