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Gigabyte\Documents\FINANSAI- KRESITI 2024\VŠĮ valdymo koordinavimo centras\"/>
    </mc:Choice>
  </mc:AlternateContent>
  <xr:revisionPtr revIDLastSave="0" documentId="8_{DA15A8D5-77A7-448A-8FA4-0BC4195348A3}" xr6:coauthVersionLast="47" xr6:coauthVersionMax="47" xr10:uidLastSave="{00000000-0000-0000-0000-000000000000}"/>
  <bookViews>
    <workbookView xWindow="-108" yWindow="-108" windowWidth="23256" windowHeight="12576" tabRatio="767" activeTab="2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22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91028"/>
</workbook>
</file>

<file path=xl/calcChain.xml><?xml version="1.0" encoding="utf-8"?>
<calcChain xmlns="http://schemas.openxmlformats.org/spreadsheetml/2006/main">
  <c r="C8" i="22" l="1"/>
  <c r="C7" i="22"/>
  <c r="E100" i="22"/>
  <c r="C100" i="22"/>
  <c r="E91" i="22"/>
  <c r="C91" i="22"/>
  <c r="E78" i="22"/>
  <c r="E84" i="22" s="1"/>
  <c r="C78" i="22"/>
  <c r="E67" i="22"/>
  <c r="C67" i="22"/>
  <c r="C84" i="22" s="1"/>
  <c r="E54" i="22"/>
  <c r="C54" i="22"/>
  <c r="E48" i="22"/>
  <c r="C48" i="22"/>
  <c r="E35" i="22"/>
  <c r="C35" i="22"/>
  <c r="E30" i="22"/>
  <c r="E33" i="22" s="1"/>
  <c r="E38" i="22" s="1"/>
  <c r="E40" i="22" s="1"/>
  <c r="C30" i="22"/>
  <c r="C33" i="22" s="1"/>
  <c r="C38" i="22" s="1"/>
  <c r="C40" i="22" s="1"/>
  <c r="C22" i="22"/>
  <c r="E20" i="22"/>
  <c r="E60" i="22" l="1"/>
  <c r="E86" i="22" s="1"/>
  <c r="C60" i="22"/>
  <c r="C86" i="22"/>
  <c r="F70" i="20"/>
  <c r="E37" i="21"/>
  <c r="D37" i="21"/>
  <c r="E96" i="2" l="1"/>
  <c r="E83" i="2"/>
  <c r="C66" i="2"/>
  <c r="E66" i="2"/>
  <c r="H36" i="20"/>
  <c r="H47" i="20" s="1"/>
  <c r="F36" i="20"/>
  <c r="F47" i="20" s="1"/>
  <c r="H70" i="20"/>
  <c r="E21" i="21"/>
  <c r="C11" i="2" l="1"/>
  <c r="E42" i="2" l="1"/>
  <c r="C42" i="2"/>
  <c r="C10" i="2" l="1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H3" i="21" l="1"/>
  <c r="C4" i="20"/>
  <c r="C7" i="20" s="1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8" i="21"/>
  <c r="D36" i="21"/>
  <c r="D35" i="21"/>
  <c r="D33" i="21"/>
  <c r="D32" i="21"/>
  <c r="E32" i="21" s="1"/>
  <c r="D31" i="21"/>
  <c r="D24" i="21"/>
  <c r="D23" i="21"/>
  <c r="D22" i="21"/>
  <c r="D21" i="2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C5" i="20" l="1"/>
  <c r="C6" i="20"/>
  <c r="R1" i="2"/>
  <c r="C9" i="2" s="1"/>
  <c r="C83" i="2" l="1"/>
  <c r="E48" i="21" s="1"/>
  <c r="C109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36" i="2" l="1"/>
  <c r="E39" i="2" s="1"/>
  <c r="E46" i="2" s="1"/>
  <c r="C36" i="2"/>
  <c r="C96" i="2"/>
  <c r="E50" i="21" s="1"/>
  <c r="E62" i="21"/>
  <c r="E115" i="2"/>
  <c r="C115" i="2"/>
  <c r="E109" i="2"/>
  <c r="E60" i="21"/>
  <c r="E56" i="2"/>
  <c r="E72" i="2" s="1"/>
  <c r="C56" i="2"/>
  <c r="C72" i="2" s="1"/>
  <c r="E21" i="2"/>
  <c r="E17" i="21" l="1"/>
  <c r="E33" i="21"/>
  <c r="C39" i="2"/>
  <c r="C46" i="2" s="1"/>
  <c r="E59" i="21"/>
  <c r="E47" i="21"/>
  <c r="C102" i="2"/>
  <c r="E102" i="2"/>
  <c r="E64" i="21" s="1"/>
  <c r="E52" i="21" l="1"/>
  <c r="C104" i="2"/>
  <c r="E36" i="21"/>
  <c r="E20" i="21"/>
  <c r="E38" i="21"/>
  <c r="C48" i="2"/>
  <c r="E23" i="21" s="1"/>
  <c r="E104" i="2"/>
  <c r="C44" i="17"/>
  <c r="E48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<sst xmlns="http://schemas.openxmlformats.org/spreadsheetml/2006/main" count="1344" uniqueCount="599">
  <si>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</si>
  <si>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</si>
  <si>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</si>
  <si>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</si>
  <si>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</si>
  <si>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</si>
  <si>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</si>
  <si>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</si>
  <si>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</si>
  <si>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</si>
  <si>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</si>
  <si>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</si>
  <si>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</si>
  <si>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</si>
  <si>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</si>
  <si>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</si>
  <si>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</si>
  <si>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</si>
  <si>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</si>
  <si>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</si>
  <si>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</si>
  <si>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</si>
  <si>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</si>
  <si>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</si>
  <si>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</si>
  <si>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</si>
  <si>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</si>
  <si>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</si>
  <si>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</si>
  <si>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</si>
  <si>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</si>
  <si>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</si>
  <si>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</si>
  <si>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</si>
  <si>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</si>
  <si>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</si>
  <si>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</si>
  <si>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</si>
  <si>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</si>
  <si>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</si>
  <si>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</si>
  <si>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</si>
  <si>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</si>
  <si>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</si>
  <si>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</si>
  <si>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</si>
  <si>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</si>
  <si>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</si>
  <si>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</si>
  <si>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</si>
  <si>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</si>
  <si>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</si>
  <si>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</si>
  <si>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</si>
  <si>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</si>
  <si>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</si>
  <si>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</si>
  <si>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</si>
  <si>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</si>
  <si>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</si>
  <si>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</si>
  <si>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</si>
  <si>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</si>
  <si>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</si>
  <si>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</si>
  <si>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</si>
  <si>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</si>
  <si>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</si>
  <si>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</si>
  <si>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</si>
  <si>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</si>
  <si>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</si>
  <si>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</si>
  <si>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</si>
  <si>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</si>
  <si>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</si>
  <si>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</si>
  <si>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</si>
  <si>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</si>
  <si>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</si>
  <si>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</si>
  <si>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</si>
  <si>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</si>
  <si>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</si>
  <si>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</si>
  <si>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</si>
  <si>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</si>
  <si>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</si>
  <si>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</si>
  <si>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</si>
  <si>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</si>
  <si>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</si>
  <si>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</si>
  <si>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</si>
  <si>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</si>
  <si>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</si>
  <si>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</si>
  <si>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</si>
  <si>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</si>
  <si>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</si>
  <si>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</si>
  <si>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</si>
  <si>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</si>
  <si>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</si>
  <si>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</si>
  <si>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</si>
  <si>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</si>
  <si>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</si>
  <si>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</si>
  <si>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</si>
  <si>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</si>
  <si>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</si>
  <si>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</si>
  <si>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</si>
  <si>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</si>
  <si>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</si>
  <si>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</si>
  <si>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</si>
  <si>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</si>
  <si>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</si>
  <si>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</si>
  <si>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</si>
  <si>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</si>
  <si>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</si>
  <si>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</si>
  <si>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</si>
  <si>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</si>
  <si>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</si>
  <si>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</si>
  <si>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</si>
  <si>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</si>
  <si>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</si>
  <si>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</si>
  <si>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</si>
  <si>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</si>
  <si>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</si>
  <si>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</si>
  <si>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</si>
  <si>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</si>
  <si>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</si>
  <si>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</si>
  <si>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</si>
  <si>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</si>
  <si>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</si>
  <si>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</si>
  <si>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</si>
  <si>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</si>
  <si>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</si>
  <si>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</si>
  <si>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</si>
  <si>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</si>
  <si>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</si>
  <si>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</si>
  <si>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</si>
  <si>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</si>
  <si>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</si>
  <si>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</si>
  <si>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</si>
  <si>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</si>
  <si>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</si>
  <si>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</si>
  <si>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</si>
  <si>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</si>
  <si>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</si>
  <si>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</si>
  <si>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</si>
  <si>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</si>
  <si>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</si>
  <si>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</si>
  <si>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</si>
  <si>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</si>
  <si>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</si>
  <si>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</si>
  <si>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</si>
  <si>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</si>
  <si>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</si>
  <si>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</si>
  <si>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</si>
  <si>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</si>
  <si>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</si>
  <si>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</si>
  <si>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</si>
  <si>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</si>
  <si>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</si>
  <si>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</si>
  <si>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</si>
  <si>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</si>
  <si>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</si>
  <si>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</si>
  <si>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</si>
  <si>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</si>
  <si>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</si>
  <si>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</si>
  <si>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</si>
  <si>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</si>
  <si>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</si>
  <si>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</si>
  <si>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</si>
  <si>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</si>
  <si>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</si>
  <si>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</si>
  <si>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</si>
  <si>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</si>
  <si>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</si>
  <si>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</si>
  <si>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</si>
  <si>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</si>
  <si>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</si>
  <si>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</si>
  <si>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</si>
  <si>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</si>
  <si>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</si>
  <si>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</si>
  <si>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</si>
  <si>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</si>
  <si>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</si>
  <si>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</si>
  <si>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</si>
  <si>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</si>
  <si>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</si>
  <si>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</si>
  <si>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</si>
  <si>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</si>
  <si>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</si>
  <si>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</si>
  <si>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</si>
  <si>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</si>
  <si>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</si>
  <si>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</si>
  <si>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</si>
  <si>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</si>
  <si>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</si>
  <si>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</si>
  <si>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</si>
  <si>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</si>
  <si>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</si>
  <si>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</si>
  <si>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</si>
  <si>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</si>
  <si>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</si>
  <si>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</si>
  <si>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</si>
  <si>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</si>
  <si>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</si>
  <si>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</si>
  <si>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</si>
  <si>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</si>
  <si>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</si>
  <si>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</si>
  <si>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</si>
  <si>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</si>
  <si>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</si>
  <si>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</si>
  <si>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</si>
  <si>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</si>
  <si>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</si>
  <si>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</si>
  <si>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</si>
  <si>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</si>
  <si>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</si>
  <si>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</si>
  <si>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</si>
  <si>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</si>
  <si>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</si>
  <si>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</si>
  <si>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</si>
  <si>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</si>
  <si>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</si>
  <si>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</si>
  <si>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</si>
  <si>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</si>
  <si>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</si>
  <si>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</si>
  <si>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</si>
  <si>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</si>
  <si>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</si>
  <si>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</si>
  <si>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</si>
  <si>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</si>
  <si>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</si>
  <si>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</si>
  <si>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</si>
  <si>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</si>
  <si>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</si>
  <si>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</si>
  <si>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</si>
  <si>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</si>
  <si>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</si>
  <si>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</si>
  <si>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</si>
  <si>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</si>
  <si>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</si>
  <si>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</si>
  <si>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</si>
  <si>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</si>
  <si>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</si>
  <si>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</si>
  <si>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</si>
  <si>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</si>
  <si>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</si>
  <si>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</si>
  <si>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</si>
  <si>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</si>
  <si>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</si>
  <si>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</si>
  <si>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</si>
  <si>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</si>
  <si>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</si>
  <si>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</si>
  <si>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</si>
  <si>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</si>
  <si>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</si>
  <si>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</si>
  <si>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</si>
  <si>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</si>
  <si>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</si>
  <si>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</si>
  <si>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</si>
  <si>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</si>
  <si>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</si>
  <si>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</si>
  <si>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</si>
  <si>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</si>
  <si>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</si>
  <si>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</si>
  <si>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</si>
  <si>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</si>
  <si>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</si>
  <si>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</si>
  <si>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</si>
  <si>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</si>
  <si>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</si>
  <si>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</si>
  <si>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</si>
  <si>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</si>
  <si>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</si>
  <si>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</si>
  <si>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</si>
  <si>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</si>
  <si>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</si>
  <si>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</si>
  <si>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</si>
  <si>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</si>
  <si>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</si>
  <si>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</si>
  <si>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</si>
  <si>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</si>
  <si>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</si>
  <si>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</si>
  <si>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</si>
  <si>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</si>
  <si>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</si>
  <si>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</si>
  <si>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</si>
  <si>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</si>
  <si>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</si>
  <si>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</si>
  <si>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</si>
  <si>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</si>
  <si>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</si>
  <si>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</si>
  <si>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</si>
  <si>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</si>
  <si>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</si>
  <si>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</si>
  <si>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</si>
  <si>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</si>
  <si>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</si>
  <si>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</si>
  <si>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</si>
  <si>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</si>
  <si>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</si>
  <si>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</si>
  <si>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</si>
  <si>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</si>
  <si>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</si>
  <si>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</si>
  <si>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</si>
  <si>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</si>
  <si>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</si>
  <si>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</si>
  <si>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</si>
  <si>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</si>
  <si>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</si>
  <si>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</si>
  <si>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</si>
  <si>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</si>
  <si>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</si>
  <si>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</si>
  <si>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</si>
  <si>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</si>
  <si>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</si>
  <si>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</si>
  <si>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</si>
  <si>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</si>
  <si>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</si>
  <si>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</si>
  <si>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</si>
  <si>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</si>
  <si>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</si>
  <si>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</si>
  <si>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</si>
  <si>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</si>
  <si>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</si>
  <si>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</si>
  <si>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</si>
  <si>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</si>
  <si>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</si>
  <si>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</si>
  <si>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</si>
  <si>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</si>
  <si>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</si>
  <si>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</si>
  <si>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</si>
  <si>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</si>
  <si>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</si>
  <si>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</si>
  <si>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</si>
  <si>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</si>
  <si>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</si>
  <si>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</si>
  <si>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</si>
  <si>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</si>
  <si>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</si>
  <si>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</si>
  <si>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</si>
  <si>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</si>
  <si>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</si>
  <si>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</si>
  <si>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</si>
  <si>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</si>
  <si>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</si>
  <si>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</si>
  <si>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</si>
  <si>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</si>
  <si>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</si>
  <si>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</si>
  <si>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</si>
  <si>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</si>
  <si>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</si>
  <si>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</si>
  <si>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</si>
  <si>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</si>
  <si>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</si>
  <si>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</si>
  <si>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</si>
  <si>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</si>
  <si>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</si>
  <si>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</si>
  <si>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</si>
  <si>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</si>
  <si>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</si>
  <si>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</si>
  <si>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</si>
  <si>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</si>
  <si>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</si>
  <si>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</si>
  <si>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</si>
  <si>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</si>
  <si>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</si>
  <si>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</si>
  <si>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</si>
  <si>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</si>
  <si>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</si>
  <si>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</si>
  <si>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</si>
  <si>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</si>
  <si>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</si>
  <si>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</si>
  <si>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</si>
  <si>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</si>
  <si>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</si>
  <si>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</si>
  <si>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</si>
  <si>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</si>
  <si>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</si>
  <si>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</si>
  <si>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</si>
  <si>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</si>
  <si>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</si>
  <si>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</si>
  <si>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</si>
  <si>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</si>
  <si>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</si>
  <si>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</si>
  <si>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</si>
  <si>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</si>
  <si>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</si>
  <si>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</si>
  <si>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</si>
  <si>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</si>
  <si>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</si>
  <si>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</si>
  <si>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</si>
  <si>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</si>
  <si>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</si>
  <si>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</si>
  <si>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</si>
  <si>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</si>
  <si>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</si>
  <si>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</si>
  <si>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</si>
  <si>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</si>
  <si>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</si>
  <si>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</si>
  <si>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</si>
  <si>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</si>
  <si>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</si>
  <si>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</si>
  <si>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</si>
  <si>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</si>
  <si>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</si>
  <si>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</si>
  <si>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</si>
  <si>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</si>
  <si>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</si>
  <si>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</si>
  <si>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</si>
  <si>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</si>
  <si>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</si>
  <si>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</si>
  <si>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</si>
  <si>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</si>
  <si>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</si>
  <si>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</si>
  <si>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</si>
  <si>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</si>
  <si>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</si>
  <si>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</si>
  <si>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</si>
  <si>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</si>
  <si>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</si>
  <si>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</si>
  <si>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</si>
  <si>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</si>
  <si>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</si>
  <si>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</si>
  <si>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</si>
  <si>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</si>
  <si>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</si>
  <si>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</si>
  <si>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</si>
  <si>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</si>
  <si>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</si>
  <si>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</si>
  <si>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</si>
  <si>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</si>
  <si>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</si>
  <si>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</si>
  <si>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</si>
  <si>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</si>
  <si>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</si>
  <si>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</si>
  <si>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</si>
  <si>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</si>
  <si>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</si>
  <si>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</si>
  <si>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</si>
  <si>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</si>
  <si>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</si>
  <si>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</si>
  <si>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</si>
  <si>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</si>
  <si>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</si>
  <si>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</si>
  <si>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</si>
  <si>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</si>
  <si>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</si>
  <si>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</si>
  <si>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</si>
  <si>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</si>
  <si>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</si>
  <si>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</si>
  <si>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</si>
  <si>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</si>
  <si>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</si>
  <si>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</si>
  <si>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</si>
  <si>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</si>
  <si>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</si>
  <si>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</si>
  <si>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</si>
  <si>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>Investicijos į vandentiekio ir nuotekų tinklų infrastruktūrą, tūkst. eurų</t>
  </si>
  <si>
    <t>Savivaldybė</t>
  </si>
  <si>
    <t>UAB Pramonės energija</t>
  </si>
  <si>
    <t>UAB Miesto energija</t>
  </si>
  <si>
    <t>UAB „Vilniaus šilumos tinklai“</t>
  </si>
  <si>
    <t>Tomas Liaučys</t>
  </si>
  <si>
    <t>Kretingos rajono savivaldybė</t>
  </si>
  <si>
    <t>AB"Klaipėdos energija"</t>
  </si>
  <si>
    <t>Sofija Paulauskaitė finansų vadovė</t>
  </si>
  <si>
    <t>370 673 92449, sofija.paulauskaite@kresiti.lt</t>
  </si>
  <si>
    <t>www.kresiti.lt</t>
  </si>
  <si>
    <t>Savivaldybės administracija</t>
  </si>
  <si>
    <t>kiekvienais metais</t>
  </si>
  <si>
    <t>šilumos gamyba</t>
  </si>
  <si>
    <t>Pagal poreikį</t>
  </si>
  <si>
    <t>2025 04 30</t>
  </si>
  <si>
    <t>2022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</si>
</sst>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75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23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4" fillId="0" borderId="0" xfId="0" applyFont="1"/>
    <xf numFmtId="0" fontId="54" fillId="0" borderId="0" xfId="0" applyFont="1" applyAlignment="1">
      <alignment horizontal="center"/>
    </xf>
    <xf numFmtId="10" fontId="54" fillId="0" borderId="0" xfId="1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4" fillId="0" borderId="0" xfId="0" applyFont="1" applyAlignment="1">
      <alignment horizontal="center" wrapText="1"/>
    </xf>
    <xf numFmtId="10" fontId="54" fillId="0" borderId="0" xfId="1" applyNumberFormat="1" applyFont="1" applyFill="1" applyBorder="1" applyAlignment="1">
      <alignment horizontal="center"/>
    </xf>
    <xf numFmtId="10" fontId="54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8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6" fillId="0" borderId="0" xfId="0" applyFont="1"/>
    <xf numFmtId="0" fontId="7" fillId="0" borderId="164" xfId="0" applyFont="1" applyBorder="1"/>
    <xf numFmtId="0" fontId="46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6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6" fillId="0" borderId="110" xfId="0" applyFont="1" applyBorder="1"/>
    <xf numFmtId="0" fontId="0" fillId="3" borderId="111" xfId="0" applyFill="1" applyBorder="1"/>
    <xf numFmtId="10" fontId="54" fillId="0" borderId="0" xfId="1" applyNumberFormat="1" applyFont="1" applyFill="1" applyBorder="1"/>
    <xf numFmtId="10" fontId="54" fillId="0" borderId="0" xfId="1" applyNumberFormat="1" applyFont="1" applyFill="1" applyBorder="1" applyAlignment="1">
      <alignment horizontal="right"/>
    </xf>
    <xf numFmtId="10" fontId="55" fillId="0" borderId="0" xfId="1" applyNumberFormat="1" applyFont="1" applyFill="1" applyBorder="1"/>
    <xf numFmtId="10" fontId="55" fillId="0" borderId="0" xfId="1" applyNumberFormat="1" applyFont="1" applyFill="1" applyBorder="1" applyAlignment="1">
      <alignment horizontal="right"/>
    </xf>
    <xf numFmtId="0" fontId="54" fillId="7" borderId="0" xfId="0" applyFont="1" applyFill="1" applyAlignment="1">
      <alignment horizontal="left"/>
    </xf>
    <xf numFmtId="0" fontId="54" fillId="0" borderId="0" xfId="0" applyFont="1" applyAlignment="1">
      <alignment horizontal="left" vertical="center"/>
    </xf>
    <xf numFmtId="10" fontId="55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3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3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3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31" fillId="0" borderId="170" xfId="0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4" fillId="11" borderId="0" xfId="0" applyFont="1" applyFill="1" applyAlignment="1">
      <alignment horizontal="left"/>
    </xf>
    <xf numFmtId="0" fontId="54" fillId="11" borderId="0" xfId="0" applyFont="1" applyFill="1"/>
    <xf numFmtId="0" fontId="54" fillId="11" borderId="0" xfId="0" applyFont="1" applyFill="1" applyAlignment="1">
      <alignment horizontal="center"/>
    </xf>
    <xf numFmtId="10" fontId="55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center" vertical="center"/>
    </xf>
    <xf numFmtId="0" fontId="54" fillId="11" borderId="0" xfId="0" applyFont="1" applyFill="1" applyAlignment="1">
      <alignment horizontal="left" vertical="center"/>
    </xf>
    <xf numFmtId="0" fontId="54" fillId="11" borderId="0" xfId="0" applyFont="1" applyFill="1" applyAlignment="1">
      <alignment horizontal="center" vertical="center"/>
    </xf>
    <xf numFmtId="10" fontId="55" fillId="11" borderId="0" xfId="1" applyNumberFormat="1" applyFont="1" applyFill="1" applyBorder="1" applyAlignment="1">
      <alignment horizontal="right"/>
    </xf>
    <xf numFmtId="10" fontId="54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right"/>
    </xf>
    <xf numFmtId="0" fontId="41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3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32" xfId="0" applyNumberFormat="1" applyFont="1" applyFill="1" applyBorder="1" applyAlignment="1" applyProtection="1">
      <alignment horizontal="right" vertical="center"/>
      <protection locked="0"/>
    </xf>
    <xf numFmtId="166" fontId="23" fillId="4" borderId="12" xfId="0" applyNumberFormat="1" applyFont="1" applyFill="1" applyBorder="1" applyAlignment="1" applyProtection="1">
      <alignment horizontal="right" vertical="center"/>
      <protection locked="0"/>
    </xf>
    <xf numFmtId="166" fontId="23" fillId="4" borderId="140" xfId="0" applyNumberFormat="1" applyFont="1" applyFill="1" applyBorder="1" applyAlignment="1" applyProtection="1">
      <alignment horizontal="right" vertical="center"/>
      <protection locked="0"/>
    </xf>
    <xf numFmtId="166" fontId="23" fillId="4" borderId="137" xfId="0" applyNumberFormat="1" applyFont="1" applyFill="1" applyBorder="1" applyAlignment="1" applyProtection="1">
      <alignment horizontal="right" vertical="center"/>
      <protection locked="0"/>
    </xf>
    <xf numFmtId="166" fontId="23" fillId="4" borderId="143" xfId="0" applyNumberFormat="1" applyFont="1" applyFill="1" applyBorder="1" applyAlignment="1" applyProtection="1">
      <alignment horizontal="right" vertical="center"/>
      <protection locked="0"/>
    </xf>
    <xf numFmtId="166" fontId="23" fillId="4" borderId="115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1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/>
      <protection locked="0"/>
    </xf>
    <xf numFmtId="166" fontId="23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6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6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4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3" fillId="4" borderId="12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24" xfId="0" applyFont="1" applyFill="1" applyBorder="1" applyAlignment="1" applyProtection="1">
      <alignment horizontal="center" vertical="center" wrapText="1"/>
      <protection locked="0"/>
    </xf>
    <xf numFmtId="0" fontId="23" fillId="4" borderId="106" xfId="0" applyFont="1" applyFill="1" applyBorder="1" applyAlignment="1" applyProtection="1">
      <alignment horizontal="center" vertical="center" wrapText="1"/>
      <protection locked="0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4" borderId="106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0" fontId="23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3" fillId="4" borderId="24" xfId="0" applyNumberFormat="1" applyFont="1" applyFill="1" applyBorder="1" applyAlignment="1" applyProtection="1">
      <alignment horizontal="center" vertical="center"/>
      <protection locked="0"/>
    </xf>
    <xf numFmtId="164" fontId="23" fillId="4" borderId="10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8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5">
              <a:extLst>
                <a:ext uri="{FF2B5EF4-FFF2-40B4-BE49-F238E27FC236}">
                  <a16:creationId xmlns:a16="http://schemas.microsoft.com/office/drawing/2014/main" id="{B45B0CCD-4070-451A-B53B-127AF35D4491}"/>
                </a:ext>
              </a:extLst>
            </xdr14:cNvPr>
            <xdr14:cNvContentPartPr/>
          </xdr14:nvContentPartPr>
          <xdr14:nvPr macro=""/>
          <xdr14:xfrm>
            <a:off x="1466280" y="42825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5AC16DF-AEF9-4DEB-B924-37653E23B11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57640" y="4192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3-25T08:10:54.3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5"/>
  <sheetViews>
    <sheetView showGridLines="0" topLeftCell="A26" zoomScaleNormal="100" zoomScaleSheetLayoutView="85" zoomScalePageLayoutView="60" workbookViewId="0">
      <selection activeCell="E45" sqref="E45"/>
    </sheetView>
  </sheetViews>
  <sheetFormatPr defaultColWidth="0" defaultRowHeight="12" x14ac:dyDescent="0.25"/>
  <cols>
    <col min="1" max="1" width="1.6640625" style="29" customWidth="1"/>
    <col min="2" max="2" width="67.6640625" style="29" bestFit="1" customWidth="1"/>
    <col min="3" max="5" width="24.33203125" style="29" customWidth="1"/>
    <col min="6" max="6" width="1.6640625" style="495" customWidth="1"/>
    <col min="7" max="10" width="9.109375" style="495" hidden="1" customWidth="1"/>
    <col min="11" max="11" width="20.33203125" style="495" hidden="1" customWidth="1"/>
    <col min="12" max="17" width="9.109375" style="495" hidden="1" customWidth="1"/>
    <col min="18" max="18" width="47.5546875" style="495" hidden="1" customWidth="1"/>
    <col min="19" max="19" width="10.44140625" style="495" hidden="1" customWidth="1"/>
    <col min="20" max="20" width="16.109375" style="495" hidden="1" customWidth="1"/>
    <col min="21" max="22" width="9.109375" style="495" hidden="1" customWidth="1"/>
    <col min="23" max="23" width="23.109375" style="495" hidden="1" customWidth="1"/>
    <col min="24" max="24" width="17.5546875" style="495" customWidth="1"/>
    <col min="25" max="25" width="9.109375" style="495" customWidth="1"/>
    <col min="26" max="26" width="5.6640625" style="495" customWidth="1"/>
    <col min="27" max="27" width="6.33203125" style="495" customWidth="1"/>
    <col min="28" max="28" width="7.6640625" style="495" customWidth="1"/>
    <col min="29" max="29" width="9.88671875" style="495" customWidth="1"/>
    <col min="30" max="50" width="9.109375" style="495" customWidth="1"/>
    <col min="51" max="52" width="0" style="33" hidden="1" customWidth="1"/>
    <col min="53" max="16384" width="9.109375" style="33" hidden="1"/>
  </cols>
  <sheetData>
    <row r="1" spans="2:52" ht="12.6" thickBot="1" x14ac:dyDescent="0.3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 x14ac:dyDescent="0.3">
      <c r="B2" s="138"/>
      <c r="C2" s="139"/>
      <c r="D2" s="587" t="s">
        <v>581</v>
      </c>
      <c r="E2" s="588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 x14ac:dyDescent="0.3">
      <c r="B3" s="140"/>
      <c r="C3" s="63"/>
      <c r="D3" s="589"/>
      <c r="E3" s="590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 x14ac:dyDescent="0.3">
      <c r="B4" s="140"/>
      <c r="C4" s="63"/>
      <c r="D4" s="589"/>
      <c r="E4" s="590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3.8" x14ac:dyDescent="0.3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6" x14ac:dyDescent="0.3">
      <c r="B6" s="598" t="s">
        <v>5</v>
      </c>
      <c r="C6" s="599"/>
      <c r="D6" s="599"/>
      <c r="E6" s="600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4.4" x14ac:dyDescent="0.3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" x14ac:dyDescent="0.35">
      <c r="B8" s="144" t="s">
        <v>7</v>
      </c>
      <c r="C8" s="601" t="s">
        <v>159</v>
      </c>
      <c r="D8" s="601"/>
      <c r="E8" s="602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3.8" x14ac:dyDescent="0.3">
      <c r="B9" s="145" t="s">
        <v>583</v>
      </c>
      <c r="C9" s="591" t="str">
        <f>IFERROR(VLOOKUP(C8,$R$1:$T$239,3,FALSE),"")</f>
        <v xml:space="preserve">Kretingos rajono savivaldybė </v>
      </c>
      <c r="D9" s="591"/>
      <c r="E9" s="592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3.8" x14ac:dyDescent="0.3">
      <c r="B10" s="146" t="s">
        <v>13</v>
      </c>
      <c r="C10" s="591">
        <f>IFERROR(VLOOKUP(C8,$R$2:$S$239,2,FALSE),"")</f>
        <v>164294882</v>
      </c>
      <c r="D10" s="591"/>
      <c r="E10" s="592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3.8" x14ac:dyDescent="0.3">
      <c r="B11" s="146" t="s">
        <v>393</v>
      </c>
      <c r="C11" s="603" t="str">
        <f>IFERROR(VLOOKUP(C8,$R$2:$V$239,5,FALSE),"")</f>
        <v>Šilumos tinklai</v>
      </c>
      <c r="D11" s="603"/>
      <c r="E11" s="604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3.8" x14ac:dyDescent="0.3">
      <c r="B12" s="146" t="s">
        <v>530</v>
      </c>
      <c r="C12" s="593" t="s">
        <v>587</v>
      </c>
      <c r="D12" s="593"/>
      <c r="E12" s="594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3.8" x14ac:dyDescent="0.3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3.8" x14ac:dyDescent="0.3">
      <c r="B14" s="146"/>
      <c r="C14" s="595" t="s">
        <v>36</v>
      </c>
      <c r="D14" s="596"/>
      <c r="E14" s="597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3.8" x14ac:dyDescent="0.3">
      <c r="B15" s="146" t="s">
        <v>40</v>
      </c>
      <c r="C15" s="607" t="s">
        <v>330</v>
      </c>
      <c r="D15" s="607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3.8" x14ac:dyDescent="0.3">
      <c r="B16" s="149" t="s">
        <v>45</v>
      </c>
      <c r="C16" s="608" t="s">
        <v>588</v>
      </c>
      <c r="D16" s="609"/>
      <c r="E16" s="150">
        <v>0.75800000000000001</v>
      </c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3.8" x14ac:dyDescent="0.3">
      <c r="B17" s="149" t="s">
        <v>49</v>
      </c>
      <c r="C17" s="608" t="s">
        <v>589</v>
      </c>
      <c r="D17" s="609"/>
      <c r="E17" s="150">
        <v>0.24099999999999999</v>
      </c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3.8" x14ac:dyDescent="0.3">
      <c r="B18" s="149" t="s">
        <v>53</v>
      </c>
      <c r="C18" s="561"/>
      <c r="D18" s="562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3.8" x14ac:dyDescent="0.3">
      <c r="B19" s="149" t="s">
        <v>56</v>
      </c>
      <c r="C19" s="561"/>
      <c r="D19" s="562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3.8" x14ac:dyDescent="0.3">
      <c r="B20" s="149" t="s">
        <v>59</v>
      </c>
      <c r="C20" s="561"/>
      <c r="D20" s="562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3.8" x14ac:dyDescent="0.3">
      <c r="B21" s="149" t="s">
        <v>67</v>
      </c>
      <c r="C21" s="563" t="s">
        <v>68</v>
      </c>
      <c r="D21" s="564"/>
      <c r="E21" s="151">
        <f>100%-SUM(E16:E20)</f>
        <v>1.0000000000000009E-3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3.8" x14ac:dyDescent="0.3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3.8" x14ac:dyDescent="0.3">
      <c r="B23" s="153" t="s">
        <v>70</v>
      </c>
      <c r="C23" s="565"/>
      <c r="D23" s="565"/>
      <c r="E23" s="566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 x14ac:dyDescent="0.3">
      <c r="B24" s="154" t="s">
        <v>72</v>
      </c>
      <c r="C24" s="610"/>
      <c r="D24" s="610"/>
      <c r="E24" s="611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3.8" x14ac:dyDescent="0.3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 x14ac:dyDescent="0.3">
      <c r="B26" s="155" t="s">
        <v>74</v>
      </c>
      <c r="C26" s="585" t="s">
        <v>201</v>
      </c>
      <c r="D26" s="585"/>
      <c r="E26" s="586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 x14ac:dyDescent="0.3">
      <c r="B27" s="155" t="s">
        <v>76</v>
      </c>
      <c r="C27" s="605"/>
      <c r="D27" s="605"/>
      <c r="E27" s="606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3.8" x14ac:dyDescent="0.3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 x14ac:dyDescent="0.3">
      <c r="B29" s="146"/>
      <c r="C29" s="581" t="s">
        <v>79</v>
      </c>
      <c r="D29" s="581"/>
      <c r="E29" s="582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3.8" x14ac:dyDescent="0.3">
      <c r="B30" s="156"/>
      <c r="C30" s="583" t="s">
        <v>80</v>
      </c>
      <c r="D30" s="583"/>
      <c r="E30" s="584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3.8" x14ac:dyDescent="0.3">
      <c r="A31" s="29"/>
      <c r="B31" s="157"/>
      <c r="C31" s="573" t="s">
        <v>82</v>
      </c>
      <c r="D31" s="573"/>
      <c r="E31" s="574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3.8" x14ac:dyDescent="0.3">
      <c r="B32" s="157"/>
      <c r="C32" s="575" t="s">
        <v>84</v>
      </c>
      <c r="D32" s="575"/>
      <c r="E32" s="576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6" thickBot="1" x14ac:dyDescent="0.35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3.8" x14ac:dyDescent="0.3">
      <c r="B34" s="160" t="s">
        <v>88</v>
      </c>
      <c r="C34" s="27">
        <v>3653.5</v>
      </c>
      <c r="D34" s="33"/>
      <c r="E34" s="161">
        <v>3195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3.8" x14ac:dyDescent="0.3">
      <c r="B35" s="160" t="s">
        <v>90</v>
      </c>
      <c r="C35" s="26">
        <v>2959.3</v>
      </c>
      <c r="D35" s="33"/>
      <c r="E35" s="162">
        <v>2541.6999999999998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3.8" x14ac:dyDescent="0.3">
      <c r="B36" s="163" t="s">
        <v>92</v>
      </c>
      <c r="C36" s="40">
        <f>+C34-C35</f>
        <v>694.19999999999982</v>
      </c>
      <c r="D36" s="33"/>
      <c r="E36" s="164">
        <f>+E34-E35</f>
        <v>653.30000000000018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3.8" x14ac:dyDescent="0.3">
      <c r="A37" s="29"/>
      <c r="B37" s="160" t="s">
        <v>93</v>
      </c>
      <c r="C37" s="330">
        <v>71.599999999999994</v>
      </c>
      <c r="D37" s="47"/>
      <c r="E37" s="331">
        <v>67.099999999999994</v>
      </c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3.8" x14ac:dyDescent="0.3">
      <c r="A38" s="29"/>
      <c r="B38" s="160" t="s">
        <v>95</v>
      </c>
      <c r="C38" s="25">
        <v>528.4</v>
      </c>
      <c r="D38" s="47"/>
      <c r="E38" s="165">
        <v>553.29999999999995</v>
      </c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3.8" x14ac:dyDescent="0.3">
      <c r="B39" s="163" t="s">
        <v>97</v>
      </c>
      <c r="C39" s="40">
        <f>+C36-C37-C38</f>
        <v>94.199999999999818</v>
      </c>
      <c r="D39" s="33"/>
      <c r="E39" s="494">
        <f>+E36-E37-E38</f>
        <v>32.900000000000205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3.8" x14ac:dyDescent="0.3">
      <c r="A40" s="29"/>
      <c r="B40" s="493" t="s">
        <v>99</v>
      </c>
      <c r="C40" s="509"/>
      <c r="D40" s="48"/>
      <c r="E40" s="510"/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3.8" x14ac:dyDescent="0.3">
      <c r="B41" s="160" t="s">
        <v>101</v>
      </c>
      <c r="C41" s="443">
        <v>19.600000000000001</v>
      </c>
      <c r="D41" s="48"/>
      <c r="E41" s="166">
        <v>71.099999999999994</v>
      </c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3.8" x14ac:dyDescent="0.3">
      <c r="B42" s="160" t="s">
        <v>103</v>
      </c>
      <c r="C42" s="43">
        <f>C43-C44</f>
        <v>-16.8</v>
      </c>
      <c r="D42" s="33"/>
      <c r="E42" s="167">
        <f>E43-E44</f>
        <v>-17.5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3.8" x14ac:dyDescent="0.3">
      <c r="B43" s="168" t="s">
        <v>105</v>
      </c>
      <c r="C43" s="28">
        <v>3.3</v>
      </c>
      <c r="D43" s="47"/>
      <c r="E43" s="169">
        <v>3.4</v>
      </c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3.8" x14ac:dyDescent="0.3">
      <c r="B44" s="168" t="s">
        <v>107</v>
      </c>
      <c r="C44" s="347">
        <v>20.100000000000001</v>
      </c>
      <c r="D44" s="47"/>
      <c r="E44" s="348">
        <v>20.9</v>
      </c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3.8" x14ac:dyDescent="0.3">
      <c r="B45" s="355" t="s">
        <v>490</v>
      </c>
      <c r="C45" s="333">
        <v>19.899999999999999</v>
      </c>
      <c r="D45" s="47"/>
      <c r="E45" s="349"/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3.8" x14ac:dyDescent="0.3">
      <c r="A46" s="29"/>
      <c r="B46" s="163" t="s">
        <v>109</v>
      </c>
      <c r="C46" s="40">
        <f>+C39+C41+C42+C40</f>
        <v>96.999999999999815</v>
      </c>
      <c r="D46" s="47"/>
      <c r="E46" s="177">
        <f>+E39+E41+E42+E40</f>
        <v>86.500000000000199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3.8" x14ac:dyDescent="0.3">
      <c r="B47" s="160" t="s">
        <v>111</v>
      </c>
      <c r="C47" s="5"/>
      <c r="D47" s="48"/>
      <c r="E47" s="171"/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3.8" x14ac:dyDescent="0.3">
      <c r="A48" s="29"/>
      <c r="B48" s="163" t="s">
        <v>113</v>
      </c>
      <c r="C48" s="40">
        <f>C46-C47</f>
        <v>96.999999999999815</v>
      </c>
      <c r="D48" s="33"/>
      <c r="E48" s="164">
        <f>E46-E47</f>
        <v>86.500000000000199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3.8" x14ac:dyDescent="0.3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 x14ac:dyDescent="0.3">
      <c r="A50" s="29"/>
      <c r="B50" s="157"/>
      <c r="C50" s="581" t="s">
        <v>79</v>
      </c>
      <c r="D50" s="581"/>
      <c r="E50" s="582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 x14ac:dyDescent="0.35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3.8" x14ac:dyDescent="0.3">
      <c r="B52" s="174" t="s">
        <v>118</v>
      </c>
      <c r="C52" s="1">
        <v>11.47</v>
      </c>
      <c r="D52" s="37"/>
      <c r="E52" s="169">
        <v>24.3</v>
      </c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3.8" x14ac:dyDescent="0.3">
      <c r="B53" s="174" t="s">
        <v>119</v>
      </c>
      <c r="C53" s="24">
        <v>3275</v>
      </c>
      <c r="D53" s="47"/>
      <c r="E53" s="175">
        <v>3526.8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3.8" x14ac:dyDescent="0.3">
      <c r="B54" s="174" t="s">
        <v>121</v>
      </c>
      <c r="C54" s="24">
        <v>4.5</v>
      </c>
      <c r="D54" s="47"/>
      <c r="E54" s="175">
        <v>4.5</v>
      </c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3.8" x14ac:dyDescent="0.3">
      <c r="B55" s="174" t="s">
        <v>123</v>
      </c>
      <c r="C55" s="24"/>
      <c r="D55" s="47"/>
      <c r="E55" s="175"/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3.8" x14ac:dyDescent="0.3">
      <c r="B56" s="176" t="s">
        <v>124</v>
      </c>
      <c r="C56" s="45">
        <f>SUM(C52:C55)</f>
        <v>3290.97</v>
      </c>
      <c r="D56" s="33"/>
      <c r="E56" s="351">
        <f>SUM(E52:E55)</f>
        <v>3555.6000000000004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3.8" x14ac:dyDescent="0.3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3.8" x14ac:dyDescent="0.3">
      <c r="B58" s="179" t="s">
        <v>127</v>
      </c>
      <c r="C58" s="28">
        <v>172.1</v>
      </c>
      <c r="D58" s="47"/>
      <c r="E58" s="169">
        <v>206.2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3.8" x14ac:dyDescent="0.3">
      <c r="B59" s="180" t="s">
        <v>129</v>
      </c>
      <c r="C59" s="24">
        <v>532.5</v>
      </c>
      <c r="D59" s="47"/>
      <c r="E59" s="175">
        <v>535.79999999999995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3.8" x14ac:dyDescent="0.3">
      <c r="B60" s="186" t="s">
        <v>407</v>
      </c>
      <c r="C60" s="24">
        <v>479.5</v>
      </c>
      <c r="D60" s="47"/>
      <c r="E60" s="175">
        <v>491.1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3.8" x14ac:dyDescent="0.3">
      <c r="B61" s="181" t="s">
        <v>491</v>
      </c>
      <c r="C61" s="24"/>
      <c r="D61" s="47"/>
      <c r="E61" s="175"/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3.8" x14ac:dyDescent="0.3">
      <c r="B62" s="350" t="s">
        <v>494</v>
      </c>
      <c r="C62" s="26"/>
      <c r="D62" s="47"/>
      <c r="E62" s="170"/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3.8" x14ac:dyDescent="0.3">
      <c r="B63" s="350" t="s">
        <v>493</v>
      </c>
      <c r="C63" s="26"/>
      <c r="D63" s="47"/>
      <c r="E63" s="170"/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3.8" x14ac:dyDescent="0.3">
      <c r="B64" s="350" t="s">
        <v>492</v>
      </c>
      <c r="C64" s="26"/>
      <c r="D64" s="47"/>
      <c r="E64" s="170"/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3.8" x14ac:dyDescent="0.3">
      <c r="B65" s="181" t="s">
        <v>133</v>
      </c>
      <c r="C65" s="26">
        <v>151.9</v>
      </c>
      <c r="D65" s="47"/>
      <c r="E65" s="170">
        <v>173.7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3.8" x14ac:dyDescent="0.3">
      <c r="B66" s="176" t="s">
        <v>135</v>
      </c>
      <c r="C66" s="45">
        <f>SUM(C58:C59,C61,C65)</f>
        <v>856.5</v>
      </c>
      <c r="D66" s="33"/>
      <c r="E66" s="177">
        <f>SUM(E58:E59,E61,E65)</f>
        <v>915.7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3.8" x14ac:dyDescent="0.3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3.8" x14ac:dyDescent="0.3">
      <c r="A68" s="29"/>
      <c r="B68" s="176" t="s">
        <v>137</v>
      </c>
      <c r="C68" s="11">
        <v>3.4</v>
      </c>
      <c r="D68" s="48"/>
      <c r="E68" s="182">
        <v>3.2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3.8" x14ac:dyDescent="0.3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3.8" x14ac:dyDescent="0.3">
      <c r="A70" s="29"/>
      <c r="B70" s="176" t="s">
        <v>140</v>
      </c>
      <c r="C70" s="24"/>
      <c r="D70" s="47"/>
      <c r="E70" s="175"/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3.8" x14ac:dyDescent="0.3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3.8" x14ac:dyDescent="0.3">
      <c r="B72" s="183" t="s">
        <v>142</v>
      </c>
      <c r="C72" s="45">
        <f>SUM(C56,C66,C68,C70)</f>
        <v>4150.869999999999</v>
      </c>
      <c r="D72" s="33"/>
      <c r="E72" s="177">
        <f>SUM(E56,E66,E68,E70)</f>
        <v>4474.5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3.8" x14ac:dyDescent="0.3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.6" x14ac:dyDescent="0.3">
      <c r="B74" s="185" t="s">
        <v>144</v>
      </c>
      <c r="C74" s="4">
        <v>2191.6</v>
      </c>
      <c r="D74" s="47"/>
      <c r="E74" s="175">
        <v>2191.6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3.8" x14ac:dyDescent="0.3">
      <c r="A75" s="29"/>
      <c r="B75" s="186" t="s">
        <v>145</v>
      </c>
      <c r="C75" s="4">
        <v>2191.6</v>
      </c>
      <c r="D75" s="47"/>
      <c r="E75" s="175">
        <v>2191.6</v>
      </c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3.8" x14ac:dyDescent="0.3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3.8" x14ac:dyDescent="0.3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3.8" x14ac:dyDescent="0.3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3.8" x14ac:dyDescent="0.3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3.8" x14ac:dyDescent="0.3">
      <c r="A80" s="29"/>
      <c r="B80" s="185" t="s">
        <v>155</v>
      </c>
      <c r="C80" s="4">
        <v>274.2</v>
      </c>
      <c r="D80" s="47"/>
      <c r="E80" s="175">
        <v>130.6</v>
      </c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3.8" x14ac:dyDescent="0.3">
      <c r="A81" s="29"/>
      <c r="B81" s="186" t="s">
        <v>157</v>
      </c>
      <c r="C81" s="4">
        <v>26.8</v>
      </c>
      <c r="D81" s="47"/>
      <c r="E81" s="175">
        <v>31.7</v>
      </c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7.6" x14ac:dyDescent="0.3">
      <c r="A82" s="29"/>
      <c r="B82" s="185" t="s">
        <v>158</v>
      </c>
      <c r="C82" s="4">
        <v>-123.8</v>
      </c>
      <c r="D82" s="47"/>
      <c r="E82" s="175">
        <v>86.5</v>
      </c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3.8" x14ac:dyDescent="0.3">
      <c r="A83" s="29"/>
      <c r="B83" s="163" t="s">
        <v>160</v>
      </c>
      <c r="C83" s="45">
        <f>SUM(C74,C76:C80,C82:C82)</f>
        <v>2341.9999999999995</v>
      </c>
      <c r="D83" s="33"/>
      <c r="E83" s="177">
        <f>SUM(E74,E76:E80,E82:E82)</f>
        <v>2408.6999999999998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3.8" x14ac:dyDescent="0.3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3.8" x14ac:dyDescent="0.3">
      <c r="A85" s="29"/>
      <c r="B85" s="163" t="s">
        <v>163</v>
      </c>
      <c r="C85" s="11">
        <v>1001.1</v>
      </c>
      <c r="D85" s="57"/>
      <c r="E85" s="187">
        <v>959.1</v>
      </c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3.8" x14ac:dyDescent="0.3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3.8" x14ac:dyDescent="0.3">
      <c r="B87" s="353" t="s">
        <v>166</v>
      </c>
      <c r="C87" s="5"/>
      <c r="D87" s="48"/>
      <c r="E87" s="171"/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3.8" x14ac:dyDescent="0.3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3.8" x14ac:dyDescent="0.3">
      <c r="A89" s="29"/>
      <c r="B89" s="168" t="s">
        <v>168</v>
      </c>
      <c r="C89" s="24">
        <v>201.7</v>
      </c>
      <c r="D89" s="47"/>
      <c r="E89" s="175">
        <v>380.8</v>
      </c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3.8" x14ac:dyDescent="0.3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3.8" x14ac:dyDescent="0.3">
      <c r="A91" s="29"/>
      <c r="B91" s="188" t="s">
        <v>170</v>
      </c>
      <c r="C91" s="24">
        <v>201.7</v>
      </c>
      <c r="D91" s="47"/>
      <c r="E91" s="175">
        <v>380.8</v>
      </c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3.8" x14ac:dyDescent="0.3">
      <c r="B92" s="168" t="s">
        <v>172</v>
      </c>
      <c r="C92" s="4">
        <v>606</v>
      </c>
      <c r="D92" s="47"/>
      <c r="E92" s="175">
        <v>725.9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3.8" x14ac:dyDescent="0.3">
      <c r="B93" s="188" t="s">
        <v>412</v>
      </c>
      <c r="C93" s="4">
        <v>330.8</v>
      </c>
      <c r="D93" s="47"/>
      <c r="E93" s="175">
        <v>292.39999999999998</v>
      </c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3.8" x14ac:dyDescent="0.3">
      <c r="B94" s="188" t="s">
        <v>174</v>
      </c>
      <c r="C94" s="4">
        <v>105.1</v>
      </c>
      <c r="D94" s="47"/>
      <c r="E94" s="175">
        <v>244.9</v>
      </c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3.8" x14ac:dyDescent="0.3">
      <c r="B95" s="235" t="s">
        <v>175</v>
      </c>
      <c r="C95" s="24"/>
      <c r="D95" s="47"/>
      <c r="E95" s="175"/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3.8" x14ac:dyDescent="0.3">
      <c r="B96" s="163" t="s">
        <v>177</v>
      </c>
      <c r="C96" s="45">
        <f>SUM(C89,C92)</f>
        <v>807.7</v>
      </c>
      <c r="D96" s="33"/>
      <c r="E96" s="177">
        <f>SUM(E89,E92)</f>
        <v>1106.7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3.8" x14ac:dyDescent="0.3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3.8" x14ac:dyDescent="0.3">
      <c r="B98" s="163" t="s">
        <v>180</v>
      </c>
      <c r="C98" s="11"/>
      <c r="D98" s="48"/>
      <c r="E98" s="182"/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3.8" x14ac:dyDescent="0.3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3.8" x14ac:dyDescent="0.3">
      <c r="A100" s="29"/>
      <c r="B100" s="163" t="s">
        <v>183</v>
      </c>
      <c r="C100" s="11"/>
      <c r="D100" s="48"/>
      <c r="E100" s="175"/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3.8" x14ac:dyDescent="0.3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3.8" x14ac:dyDescent="0.3">
      <c r="A102" s="29"/>
      <c r="B102" s="163" t="s">
        <v>186</v>
      </c>
      <c r="C102" s="45">
        <f>SUM(C83,C85,C87,C96,C98,C100)</f>
        <v>4150.7999999999993</v>
      </c>
      <c r="D102" s="33"/>
      <c r="E102" s="177">
        <f>SUM(E83,E85,E87,E96,E98,E100)</f>
        <v>4474.5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3.8" x14ac:dyDescent="0.3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3.8" x14ac:dyDescent="0.3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3.8" x14ac:dyDescent="0.3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3.8" x14ac:dyDescent="0.3">
      <c r="A106" s="29"/>
      <c r="B106" s="191" t="s">
        <v>192</v>
      </c>
      <c r="C106" s="55"/>
      <c r="D106" s="48"/>
      <c r="E106" s="192"/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3.8" x14ac:dyDescent="0.3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 x14ac:dyDescent="0.3">
      <c r="B108" s="160"/>
      <c r="C108" s="581" t="s">
        <v>79</v>
      </c>
      <c r="D108" s="581"/>
      <c r="E108" s="582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6" thickBot="1" x14ac:dyDescent="0.35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13.8" x14ac:dyDescent="0.3">
      <c r="B110" s="193" t="s">
        <v>197</v>
      </c>
      <c r="C110" s="238">
        <v>239.45</v>
      </c>
      <c r="D110" s="48"/>
      <c r="E110" s="360">
        <v>267.89999999999998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3.8" x14ac:dyDescent="0.3">
      <c r="B111" s="193" t="s">
        <v>200</v>
      </c>
      <c r="C111" s="282">
        <v>120.9</v>
      </c>
      <c r="D111" s="33"/>
      <c r="E111" s="361">
        <v>573.1</v>
      </c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3.8" x14ac:dyDescent="0.3">
      <c r="B112" s="193" t="s">
        <v>479</v>
      </c>
      <c r="C112" s="282">
        <v>97</v>
      </c>
      <c r="D112" s="33"/>
      <c r="E112" s="362">
        <v>86</v>
      </c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.6" x14ac:dyDescent="0.3">
      <c r="B113" s="194" t="s">
        <v>204</v>
      </c>
      <c r="C113" s="282">
        <v>19.8</v>
      </c>
      <c r="D113" s="47"/>
      <c r="E113" s="362">
        <v>19.8</v>
      </c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3.8" x14ac:dyDescent="0.3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6" thickBot="1" x14ac:dyDescent="0.35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3.8" x14ac:dyDescent="0.3">
      <c r="B116" s="196" t="s">
        <v>210</v>
      </c>
      <c r="C116" s="59">
        <v>61</v>
      </c>
      <c r="D116" s="132"/>
      <c r="E116" s="364">
        <v>55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3.8" x14ac:dyDescent="0.3">
      <c r="B117" s="198" t="s">
        <v>211</v>
      </c>
      <c r="C117" s="60">
        <v>10</v>
      </c>
      <c r="D117" s="47"/>
      <c r="E117" s="362">
        <v>8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3.8" x14ac:dyDescent="0.3">
      <c r="B118" s="354" t="s">
        <v>495</v>
      </c>
      <c r="C118" s="60">
        <v>54</v>
      </c>
      <c r="D118" s="33"/>
      <c r="E118" s="362">
        <v>53</v>
      </c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3.8" x14ac:dyDescent="0.3">
      <c r="B119" s="196" t="s">
        <v>510</v>
      </c>
      <c r="C119" s="356">
        <v>54</v>
      </c>
      <c r="D119" s="357"/>
      <c r="E119" s="365">
        <v>52</v>
      </c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4.4" thickBot="1" x14ac:dyDescent="0.35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 x14ac:dyDescent="0.3">
      <c r="B121" s="201" t="s">
        <v>218</v>
      </c>
      <c r="C121" s="571"/>
      <c r="D121" s="571"/>
      <c r="E121" s="572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4.4" thickBot="1" x14ac:dyDescent="0.35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3.8" x14ac:dyDescent="0.3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3.8" x14ac:dyDescent="0.3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3.8" x14ac:dyDescent="0.3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3.8" x14ac:dyDescent="0.3">
      <c r="B126" s="157" t="s">
        <v>225</v>
      </c>
      <c r="C126" s="577">
        <v>45412</v>
      </c>
      <c r="D126" s="577"/>
      <c r="E126" s="578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3.8" x14ac:dyDescent="0.3">
      <c r="B127" s="157" t="s">
        <v>227</v>
      </c>
      <c r="C127" s="579" t="s">
        <v>590</v>
      </c>
      <c r="D127" s="579"/>
      <c r="E127" s="580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 x14ac:dyDescent="0.3">
      <c r="B128" s="203" t="s">
        <v>229</v>
      </c>
      <c r="C128" s="567" t="s">
        <v>591</v>
      </c>
      <c r="D128" s="567"/>
      <c r="E128" s="568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13.8" x14ac:dyDescent="0.3">
      <c r="B129" s="204" t="s">
        <v>231</v>
      </c>
      <c r="C129" s="569"/>
      <c r="D129" s="569"/>
      <c r="E129" s="570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4.4" thickBot="1" x14ac:dyDescent="0.35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3.8" x14ac:dyDescent="0.3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3.8" x14ac:dyDescent="0.3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3.8" x14ac:dyDescent="0.3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3.8" x14ac:dyDescent="0.3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3.8" x14ac:dyDescent="0.3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3.8" x14ac:dyDescent="0.3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3.8" x14ac:dyDescent="0.3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3.8" x14ac:dyDescent="0.3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3.8" x14ac:dyDescent="0.3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9" x14ac:dyDescent="0.3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3.8" x14ac:dyDescent="0.3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3.8" x14ac:dyDescent="0.3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3.8" x14ac:dyDescent="0.3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3.8" x14ac:dyDescent="0.3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3.8" x14ac:dyDescent="0.3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3.8" x14ac:dyDescent="0.3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3.8" x14ac:dyDescent="0.3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3.8" x14ac:dyDescent="0.3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3.8" x14ac:dyDescent="0.3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3.8" x14ac:dyDescent="0.3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3.8" x14ac:dyDescent="0.3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3.8" x14ac:dyDescent="0.3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3.8" x14ac:dyDescent="0.3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3.8" x14ac:dyDescent="0.3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3.8" x14ac:dyDescent="0.3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3.8" x14ac:dyDescent="0.3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3.8" x14ac:dyDescent="0.3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3.8" x14ac:dyDescent="0.3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3.8" x14ac:dyDescent="0.3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3.8" x14ac:dyDescent="0.3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3.8" x14ac:dyDescent="0.3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3.8" x14ac:dyDescent="0.3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3.8" x14ac:dyDescent="0.3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3.8" x14ac:dyDescent="0.3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3.8" x14ac:dyDescent="0.3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3.8" x14ac:dyDescent="0.3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3.8" x14ac:dyDescent="0.3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3.8" x14ac:dyDescent="0.3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3.8" x14ac:dyDescent="0.3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3.8" x14ac:dyDescent="0.3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3.8" x14ac:dyDescent="0.3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3.8" x14ac:dyDescent="0.3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3.8" x14ac:dyDescent="0.3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3.8" x14ac:dyDescent="0.3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3.8" x14ac:dyDescent="0.3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3.8" x14ac:dyDescent="0.3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3.8" x14ac:dyDescent="0.3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3.8" x14ac:dyDescent="0.3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3.8" x14ac:dyDescent="0.3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3.8" x14ac:dyDescent="0.3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3.8" x14ac:dyDescent="0.3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3.8" x14ac:dyDescent="0.3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3.8" x14ac:dyDescent="0.3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3.8" x14ac:dyDescent="0.3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3.8" x14ac:dyDescent="0.3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3.8" x14ac:dyDescent="0.3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3.8" x14ac:dyDescent="0.3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3.8" x14ac:dyDescent="0.3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3.8" x14ac:dyDescent="0.3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3.8" x14ac:dyDescent="0.3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3.8" x14ac:dyDescent="0.3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3.8" x14ac:dyDescent="0.3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3.8" x14ac:dyDescent="0.3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3.8" x14ac:dyDescent="0.3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3.8" x14ac:dyDescent="0.3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3.8" x14ac:dyDescent="0.3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3.8" x14ac:dyDescent="0.3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3.8" x14ac:dyDescent="0.3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3.8" x14ac:dyDescent="0.3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3.8" x14ac:dyDescent="0.3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3.8" x14ac:dyDescent="0.3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3.8" x14ac:dyDescent="0.3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3.8" x14ac:dyDescent="0.3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3.8" x14ac:dyDescent="0.3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3.8" x14ac:dyDescent="0.3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3.8" x14ac:dyDescent="0.3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3.8" x14ac:dyDescent="0.3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3.8" x14ac:dyDescent="0.3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3.8" x14ac:dyDescent="0.3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3.8" x14ac:dyDescent="0.3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3.8" x14ac:dyDescent="0.3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3.8" x14ac:dyDescent="0.3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3.8" x14ac:dyDescent="0.3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3.8" x14ac:dyDescent="0.3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3.8" x14ac:dyDescent="0.3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3.8" x14ac:dyDescent="0.3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3.8" x14ac:dyDescent="0.3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3.8" x14ac:dyDescent="0.3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3.8" x14ac:dyDescent="0.3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3.8" x14ac:dyDescent="0.3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3.8" x14ac:dyDescent="0.3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3.8" x14ac:dyDescent="0.3">
      <c r="R222" s="497"/>
      <c r="S222" s="498"/>
      <c r="T222" s="506"/>
      <c r="U222" s="498"/>
      <c r="V222" s="496"/>
    </row>
    <row r="223" spans="6:51" ht="13.8" x14ac:dyDescent="0.3">
      <c r="R223" s="497"/>
      <c r="S223" s="498"/>
      <c r="T223" s="506"/>
      <c r="U223" s="498"/>
      <c r="V223" s="496"/>
    </row>
    <row r="224" spans="6:51" ht="13.8" x14ac:dyDescent="0.3">
      <c r="R224" s="497"/>
      <c r="S224" s="498"/>
      <c r="T224" s="506"/>
      <c r="U224" s="498"/>
      <c r="V224" s="496"/>
    </row>
    <row r="225" spans="18:22" ht="13.8" x14ac:dyDescent="0.3">
      <c r="R225" s="497"/>
      <c r="S225" s="498"/>
      <c r="T225" s="506"/>
      <c r="U225" s="498"/>
      <c r="V225" s="496"/>
    </row>
    <row r="226" spans="18:22" ht="13.8" x14ac:dyDescent="0.3">
      <c r="R226" s="497"/>
      <c r="S226" s="498"/>
      <c r="T226" s="506"/>
      <c r="U226" s="498"/>
      <c r="V226" s="496"/>
    </row>
    <row r="227" spans="18:22" ht="13.8" x14ac:dyDescent="0.3">
      <c r="R227" s="497"/>
      <c r="S227" s="498"/>
      <c r="T227" s="506"/>
      <c r="U227" s="498"/>
      <c r="V227" s="496"/>
    </row>
    <row r="228" spans="18:22" ht="13.8" x14ac:dyDescent="0.3">
      <c r="R228" s="497"/>
      <c r="S228" s="498"/>
      <c r="T228" s="506"/>
      <c r="U228" s="498"/>
      <c r="V228" s="496"/>
    </row>
    <row r="229" spans="18:22" ht="13.8" x14ac:dyDescent="0.3">
      <c r="R229" s="497"/>
      <c r="S229" s="498"/>
      <c r="T229" s="506"/>
      <c r="U229" s="498"/>
      <c r="V229" s="496"/>
    </row>
    <row r="230" spans="18:22" ht="13.8" x14ac:dyDescent="0.3">
      <c r="R230" s="497"/>
      <c r="S230" s="498"/>
      <c r="T230" s="506"/>
      <c r="U230" s="498"/>
      <c r="V230" s="496"/>
    </row>
    <row r="231" spans="18:22" ht="14.4" x14ac:dyDescent="0.3">
      <c r="R231" s="507"/>
      <c r="S231" s="507"/>
      <c r="T231" s="507"/>
      <c r="U231" s="507"/>
    </row>
    <row r="232" spans="18:22" ht="14.4" x14ac:dyDescent="0.3">
      <c r="R232" s="507"/>
      <c r="S232" s="507"/>
      <c r="T232" s="507"/>
      <c r="U232" s="507"/>
    </row>
    <row r="234" spans="18:22" ht="14.4" x14ac:dyDescent="0.3">
      <c r="R234" s="507"/>
      <c r="S234" s="508"/>
      <c r="T234" s="507"/>
      <c r="U234" s="507"/>
    </row>
    <row r="235" spans="18:22" ht="14.4" x14ac:dyDescent="0.3">
      <c r="R235" s="507"/>
      <c r="S235" s="508"/>
      <c r="T235" s="507"/>
      <c r="U235" s="507"/>
    </row>
  </sheetData>
  <sheetProtection algorithmName="SHA-512" hashValue="QVNq7xO2zSeLP6eVIDh/9WFCZ5T1TZLiweNLbyh021oAmnF164LkfnwjVcgRcrZgBsuufmiUv0ZRpol6Y0m+pw==" saltValue="33+WgFVYMV1k43XjirznjA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19">
    <sortCondition ref="K1"/>
  </sortState>
  <dataConsolidate/>
  <mergeCells count="30"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18:D18"/>
    <mergeCell ref="C19:D19"/>
    <mergeCell ref="C20:D20"/>
    <mergeCell ref="C21:D21"/>
    <mergeCell ref="C23:E23"/>
  </mergeCells>
  <phoneticPr fontId="37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prompt="Prašome pasirinkti atsakymą" sqref="C26:E26" xr:uid="{36418B47-0EFE-4B58-8AFF-84C2C4AE8B57}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 xr:uid="{B54D94EF-D1E1-4C29-976A-6335B34B9583}"/>
    <dataValidation allowBlank="1" showInputMessage="1" showErrorMessage="1" prompt="Pildoma, jei įmonės balanse šie įsipareigojimai pateikiami atskirai nuo ilgalaikių ir trumpalaikių įsipareigojimų." sqref="B100:E100" xr:uid="{A6D8676A-C540-4464-A8B4-73FF94825993}"/>
    <dataValidation allowBlank="1" showInputMessage="1" showErrorMessage="1" prompt="Pildoma tik akcinių bendrovių / uždarųjų akcinių bendrovių." sqref="B75:E75" xr:uid="{CD5FE14E-AA8D-4DE5-B78D-39236DA95802}"/>
    <dataValidation allowBlank="1" showInputMessage="1" showErrorMessage="1" prompt="Pildoma savivaldybės įmonių, turinčių atitinkamo turto." sqref="B76:E76" xr:uid="{1715901B-C6AA-4B89-A5DA-C74B78FA21BB}"/>
    <dataValidation allowBlank="1" showInputMessage="1" showErrorMessage="1" prompt="Pildoma, jei įmonės balanse šis turtas pateikiamas atskirai nuo ilgalaikio ir trumpalaikio turto." sqref="B70:E70" xr:uid="{BE2F1D42-88C6-4ADA-9C70-FD456B59262F}"/>
    <dataValidation allowBlank="1" showInputMessage="1" showErrorMessage="1" prompt="Į šią sumą turi būti įtraukta ilgalaikės skolos kredito įstaigoms, skoliniai įsipareigojimai ir nuomos įsipareigojimai." sqref="B91:E91" xr:uid="{852F7D78-BDC6-470A-BD66-8FC4AB7F629B}"/>
    <dataValidation allowBlank="1" showInputMessage="1" showErrorMessage="1" prompt="Į šią sumą turi būti įtraukta skolų kredito įstaigoms, skolinių įsipareigojimų ir nuomos įsipareigojimų einamųjų metų dalis." sqref="B94:E94" xr:uid="{59AE529A-FC2F-4A7F-AAD4-F0A85B05BC0E}"/>
    <dataValidation allowBlank="1" showInputMessage="1" showErrorMessage="1" prompt="Nurodykite visų kontroliuojamų įmonių pavadinimus." sqref="C27:E27" xr:uid="{458C2889-786E-4496-B217-3BDEFB2689E7}"/>
    <dataValidation allowBlank="1" showInputMessage="1" showErrorMessage="1" prompt="Jei įmonės teisinė forma yra AB arba UAB, nurodykite penkis didžiausius bendrovės akcininkus; jei įmonės teisinė forma yra SĮ, šios dalies pildyti nereikia." sqref="B15" xr:uid="{02B746EE-26E0-41B4-AFC6-CA8A14FFCBA6}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3:E23" xr:uid="{4368AA3D-5446-4EF2-9065-3DA2D34A03FC}"/>
    <dataValidation allowBlank="1" showInputMessage="1" showErrorMessage="1" prompt="Jeigu bendrovės akcijas valdo daugiau nei viena savivaldybė, nurodykite tą savivaldybę, kuriai priklauso didžiausia dalis akcijų." sqref="C24:E24" xr:uid="{6CB4AF15-6B01-4A48-A47C-A9A6B55DEF99}"/>
    <dataValidation allowBlank="1" showInputMessage="1" showErrorMessage="1" prompt="Įrašykite akcininko pavadinimą arba bendrai fizinių asmenų valdomą dalį." sqref="C16:D20" xr:uid="{3E4FE226-583B-45BF-B6A6-33D21334F81F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6:E20" xr:uid="{01E2112B-B71B-4035-97C8-5F81431C2247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3:E113" xr:uid="{46A404DB-5776-4CE9-BC69-069F7EC5310C}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 xr:uid="{C7A2BD31-E25B-4958-AD7C-345A1E8977A9}"/>
    <dataValidation allowBlank="1" showInputMessage="1" showErrorMessage="1" prompt="Bendras darbuotojų (darbo sutarčių) skaičius; įskaičiuojami visi darbuotojai, įskaitant ir vadovus." sqref="B116:E116" xr:uid="{54BA35CA-F54C-42FE-92FC-9F4041604F47}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 xr:uid="{33627014-816B-49DB-AF86-017C52769B14}"/>
    <dataValidation allowBlank="1" showInputMessage="1" showErrorMessage="1" prompt="Data, kai atsakingas asmuo patvirtina duomenų tikrumą._x000a__x000a_Data pateikiama formatu:_x000a_2019-12-31" sqref="B126:E126" xr:uid="{0F5E70F9-041B-412B-BE2B-2AEAA2FA8CBC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$R$2:$R$232</formula1>
    </dataValidation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09375" defaultRowHeight="12" x14ac:dyDescent="0.25"/>
  <cols>
    <col min="1" max="1" width="1.6640625" style="29" customWidth="1"/>
    <col min="2" max="2" width="63.44140625" style="29" customWidth="1"/>
    <col min="3" max="5" width="24.33203125" style="29" customWidth="1"/>
    <col min="6" max="6" width="1.6640625" style="29" customWidth="1"/>
    <col min="7" max="7" width="9.109375" style="29"/>
    <col min="8" max="8" width="0" style="29" hidden="1" customWidth="1"/>
    <col min="9" max="10" width="9.109375" style="29"/>
    <col min="11" max="11" width="20.33203125" style="29" customWidth="1"/>
    <col min="12" max="12" width="9.109375" style="29" customWidth="1"/>
    <col min="13" max="16384" width="9.109375" style="29"/>
  </cols>
  <sheetData>
    <row r="1" spans="1:7" ht="9.6" customHeight="1" x14ac:dyDescent="0.25">
      <c r="A1" s="116"/>
      <c r="B1" s="116"/>
      <c r="C1" s="116"/>
      <c r="D1" s="116"/>
      <c r="E1" s="116"/>
      <c r="F1" s="116"/>
      <c r="G1" s="116"/>
    </row>
    <row r="2" spans="1:7" ht="12" customHeight="1" x14ac:dyDescent="0.25">
      <c r="A2" s="116"/>
      <c r="B2" s="63"/>
      <c r="C2" s="63"/>
      <c r="D2" s="612"/>
      <c r="E2" s="612"/>
      <c r="F2" s="116"/>
      <c r="G2" s="116"/>
    </row>
    <row r="3" spans="1:7" ht="29.25" customHeight="1" x14ac:dyDescent="0.25">
      <c r="A3" s="116"/>
      <c r="B3" s="63"/>
      <c r="C3" s="63"/>
      <c r="D3" s="613" t="s">
        <v>325</v>
      </c>
      <c r="E3" s="613"/>
      <c r="F3" s="116"/>
      <c r="G3" s="116"/>
    </row>
    <row r="4" spans="1:7" ht="15" customHeight="1" x14ac:dyDescent="0.25">
      <c r="A4" s="116"/>
      <c r="B4" s="62"/>
      <c r="C4" s="62"/>
      <c r="D4" s="64" t="s">
        <v>326</v>
      </c>
      <c r="E4" s="62"/>
      <c r="F4" s="116"/>
      <c r="G4" s="116"/>
    </row>
    <row r="5" spans="1:7" ht="15" customHeight="1" x14ac:dyDescent="0.25">
      <c r="A5" s="116"/>
      <c r="B5" s="62"/>
      <c r="C5" s="62"/>
      <c r="D5" s="64"/>
      <c r="E5" s="62"/>
      <c r="F5" s="116"/>
      <c r="G5" s="116"/>
    </row>
    <row r="6" spans="1:7" ht="15" customHeight="1" x14ac:dyDescent="0.3">
      <c r="A6" s="116"/>
      <c r="B6" s="599" t="s">
        <v>327</v>
      </c>
      <c r="C6" s="599"/>
      <c r="D6" s="599"/>
      <c r="E6" s="599"/>
      <c r="F6" s="116"/>
      <c r="G6" s="116"/>
    </row>
    <row r="7" spans="1:7" ht="12.75" customHeight="1" x14ac:dyDescent="0.25">
      <c r="A7" s="116"/>
      <c r="B7" s="62"/>
      <c r="C7" s="62"/>
      <c r="D7" s="64"/>
      <c r="E7" s="62"/>
      <c r="F7" s="116"/>
      <c r="G7" s="116"/>
    </row>
    <row r="8" spans="1:7" ht="10.5" customHeight="1" x14ac:dyDescent="0.3">
      <c r="A8" s="116"/>
      <c r="B8" s="30"/>
      <c r="C8" s="31"/>
      <c r="D8" s="31"/>
      <c r="E8" s="31"/>
      <c r="F8" s="116"/>
      <c r="G8" s="116"/>
    </row>
    <row r="9" spans="1:7" ht="18" x14ac:dyDescent="0.35">
      <c r="A9" s="116"/>
      <c r="B9" s="83" t="s">
        <v>7</v>
      </c>
      <c r="C9" s="621" t="str">
        <f>'Finansiniai duomenys'!C8</f>
        <v>UAB Kretingos šilumos tinklai</v>
      </c>
      <c r="D9" s="621"/>
      <c r="E9" s="621"/>
      <c r="F9" s="116"/>
      <c r="G9" s="116"/>
    </row>
    <row r="10" spans="1:7" x14ac:dyDescent="0.25">
      <c r="A10" s="116"/>
      <c r="B10" s="84" t="s">
        <v>9</v>
      </c>
      <c r="C10" s="591" t="str">
        <f>'Finansiniai duomenys'!C9</f>
        <v xml:space="preserve">Kretingos rajono savivaldybė </v>
      </c>
      <c r="D10" s="591"/>
      <c r="E10" s="591"/>
      <c r="F10" s="116"/>
      <c r="G10" s="116"/>
    </row>
    <row r="11" spans="1:7" ht="12" hidden="1" customHeight="1" x14ac:dyDescent="0.25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 x14ac:dyDescent="0.25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 x14ac:dyDescent="0.25">
      <c r="A13" s="116"/>
      <c r="B13" s="84"/>
      <c r="C13" s="134" t="s">
        <v>17</v>
      </c>
      <c r="D13" s="134"/>
      <c r="E13" s="134"/>
      <c r="F13" s="116"/>
      <c r="G13" s="116"/>
    </row>
    <row r="14" spans="1:7" x14ac:dyDescent="0.25">
      <c r="A14" s="116"/>
      <c r="B14" s="84" t="s">
        <v>328</v>
      </c>
      <c r="C14" s="591" t="e">
        <f>'Finansiniai duomenys'!#REF!</f>
        <v>#REF!</v>
      </c>
      <c r="D14" s="591"/>
      <c r="E14" s="591"/>
      <c r="F14" s="116"/>
      <c r="G14" s="116"/>
    </row>
    <row r="15" spans="1:7" ht="12" hidden="1" customHeight="1" x14ac:dyDescent="0.25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 x14ac:dyDescent="0.25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 x14ac:dyDescent="0.25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 x14ac:dyDescent="0.25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 x14ac:dyDescent="0.25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 x14ac:dyDescent="0.25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 x14ac:dyDescent="0.25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 x14ac:dyDescent="0.25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 x14ac:dyDescent="0.25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 x14ac:dyDescent="0.25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 x14ac:dyDescent="0.25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 x14ac:dyDescent="0.25">
      <c r="A26" s="116"/>
      <c r="B26" s="84"/>
      <c r="C26" s="32" t="s">
        <v>51</v>
      </c>
      <c r="D26" s="134"/>
      <c r="E26" s="134"/>
      <c r="F26" s="116"/>
      <c r="G26" s="116"/>
    </row>
    <row r="27" spans="1:9" x14ac:dyDescent="0.25">
      <c r="A27" s="116"/>
      <c r="B27" s="34" t="s">
        <v>13</v>
      </c>
      <c r="C27" s="591">
        <f>'Finansiniai duomenys'!C10</f>
        <v>164294882</v>
      </c>
      <c r="D27" s="591"/>
      <c r="E27" s="591"/>
      <c r="F27" s="116"/>
      <c r="G27" s="116"/>
    </row>
    <row r="28" spans="1:9" x14ac:dyDescent="0.25">
      <c r="A28" s="116"/>
      <c r="B28" s="34" t="s">
        <v>16</v>
      </c>
      <c r="C28" s="591" t="e">
        <f>'Finansiniai duomenys'!#REF!</f>
        <v>#REF!</v>
      </c>
      <c r="D28" s="591"/>
      <c r="E28" s="591"/>
      <c r="F28" s="116"/>
      <c r="G28" s="116"/>
    </row>
    <row r="29" spans="1:9" x14ac:dyDescent="0.25">
      <c r="A29" s="116"/>
      <c r="B29" s="34" t="s">
        <v>20</v>
      </c>
      <c r="C29" s="591" t="e">
        <f>'Finansiniai duomenys'!#REF!</f>
        <v>#REF!</v>
      </c>
      <c r="D29" s="591"/>
      <c r="E29" s="591"/>
      <c r="F29" s="116"/>
      <c r="G29" s="116"/>
      <c r="H29" s="33" t="s">
        <v>26</v>
      </c>
      <c r="I29" s="33"/>
    </row>
    <row r="30" spans="1:9" x14ac:dyDescent="0.25">
      <c r="A30" s="116"/>
      <c r="B30" s="34"/>
      <c r="C30" s="591" t="e">
        <f>'Finansiniai duomenys'!#REF!</f>
        <v>#REF!</v>
      </c>
      <c r="D30" s="591"/>
      <c r="E30" s="591"/>
      <c r="F30" s="116"/>
      <c r="G30" s="116"/>
      <c r="H30" s="33" t="s">
        <v>30</v>
      </c>
      <c r="I30" s="33"/>
    </row>
    <row r="31" spans="1:9" x14ac:dyDescent="0.25">
      <c r="A31" s="116"/>
      <c r="B31" s="34" t="s">
        <v>25</v>
      </c>
      <c r="C31" s="591" t="e">
        <f>'Finansiniai duomenys'!#REF!</f>
        <v>#REF!</v>
      </c>
      <c r="D31" s="591"/>
      <c r="E31" s="591"/>
      <c r="F31" s="116"/>
      <c r="G31" s="116"/>
      <c r="H31" s="33" t="s">
        <v>33</v>
      </c>
      <c r="I31" s="33"/>
    </row>
    <row r="32" spans="1:9" x14ac:dyDescent="0.25">
      <c r="A32" s="116"/>
      <c r="B32" s="34" t="s">
        <v>29</v>
      </c>
      <c r="C32" s="620" t="e">
        <f>'Finansiniai duomenys'!#REF!</f>
        <v>#REF!</v>
      </c>
      <c r="D32" s="620"/>
      <c r="E32" s="620"/>
      <c r="F32" s="116"/>
      <c r="G32" s="116"/>
      <c r="H32" s="33" t="s">
        <v>329</v>
      </c>
      <c r="I32" s="33"/>
    </row>
    <row r="33" spans="1:9" x14ac:dyDescent="0.25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 x14ac:dyDescent="0.25">
      <c r="A34" s="116"/>
      <c r="B34" s="34"/>
      <c r="C34" s="595" t="s">
        <v>36</v>
      </c>
      <c r="D34" s="596"/>
      <c r="E34" s="596"/>
      <c r="F34" s="116"/>
      <c r="G34" s="116"/>
      <c r="H34" s="33" t="s">
        <v>46</v>
      </c>
      <c r="I34" s="33"/>
    </row>
    <row r="35" spans="1:9" x14ac:dyDescent="0.25">
      <c r="A35" s="116"/>
      <c r="B35" s="34" t="s">
        <v>40</v>
      </c>
      <c r="C35" s="607" t="s">
        <v>330</v>
      </c>
      <c r="D35" s="607"/>
      <c r="E35" s="67" t="s">
        <v>41</v>
      </c>
      <c r="F35" s="116"/>
      <c r="G35" s="116"/>
      <c r="H35" s="33" t="s">
        <v>50</v>
      </c>
      <c r="I35" s="33"/>
    </row>
    <row r="36" spans="1:9" x14ac:dyDescent="0.25">
      <c r="A36" s="116"/>
      <c r="B36" s="85" t="s">
        <v>45</v>
      </c>
      <c r="C36" s="614" t="str">
        <f>'Finansiniai duomenys'!C16</f>
        <v>Kretingos rajono savivaldybė</v>
      </c>
      <c r="D36" s="615"/>
      <c r="E36" s="117">
        <f>'Finansiniai duomenys'!E16</f>
        <v>0.75800000000000001</v>
      </c>
      <c r="F36" s="116"/>
      <c r="G36" s="116"/>
      <c r="H36" s="33" t="s">
        <v>54</v>
      </c>
      <c r="I36" s="33"/>
    </row>
    <row r="37" spans="1:9" x14ac:dyDescent="0.25">
      <c r="A37" s="116"/>
      <c r="B37" s="85" t="s">
        <v>49</v>
      </c>
      <c r="C37" s="614" t="str">
        <f>'Finansiniai duomenys'!C17</f>
        <v>AB"Klaipėdos energija"</v>
      </c>
      <c r="D37" s="615"/>
      <c r="E37" s="117">
        <f>'Finansiniai duomenys'!E17</f>
        <v>0.24099999999999999</v>
      </c>
      <c r="F37" s="116"/>
      <c r="G37" s="116"/>
      <c r="H37" s="33" t="s">
        <v>57</v>
      </c>
      <c r="I37" s="33"/>
    </row>
    <row r="38" spans="1:9" x14ac:dyDescent="0.25">
      <c r="A38" s="116"/>
      <c r="B38" s="85" t="s">
        <v>53</v>
      </c>
      <c r="C38" s="614" t="e">
        <f>'Finansiniai duomenys'!#REF!</f>
        <v>#REF!</v>
      </c>
      <c r="D38" s="615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 x14ac:dyDescent="0.25">
      <c r="A39" s="116"/>
      <c r="B39" s="85" t="s">
        <v>56</v>
      </c>
      <c r="C39" s="614" t="e">
        <f>'Finansiniai duomenys'!#REF!</f>
        <v>#REF!</v>
      </c>
      <c r="D39" s="615"/>
      <c r="E39" s="117" t="e">
        <f>'Finansiniai duomenys'!#REF!</f>
        <v>#REF!</v>
      </c>
      <c r="F39" s="116"/>
      <c r="G39" s="116"/>
      <c r="H39" s="29" t="s">
        <v>62</v>
      </c>
    </row>
    <row r="40" spans="1:9" x14ac:dyDescent="0.25">
      <c r="A40" s="116"/>
      <c r="B40" s="85" t="s">
        <v>59</v>
      </c>
      <c r="C40" s="614" t="e">
        <f>'Finansiniai duomenys'!#REF!</f>
        <v>#REF!</v>
      </c>
      <c r="D40" s="615"/>
      <c r="E40" s="117" t="e">
        <f>'Finansiniai duomenys'!#REF!</f>
        <v>#REF!</v>
      </c>
      <c r="F40" s="116"/>
      <c r="G40" s="116"/>
    </row>
    <row r="41" spans="1:9" x14ac:dyDescent="0.25">
      <c r="A41" s="116"/>
      <c r="B41" s="85" t="s">
        <v>67</v>
      </c>
      <c r="C41" s="563" t="s">
        <v>68</v>
      </c>
      <c r="D41" s="564"/>
      <c r="E41" s="68" t="e">
        <f>100%-SUM(E36:E40)</f>
        <v>#REF!</v>
      </c>
      <c r="F41" s="116"/>
      <c r="G41" s="116"/>
    </row>
    <row r="42" spans="1:9" x14ac:dyDescent="0.25">
      <c r="A42" s="116"/>
      <c r="B42" s="85"/>
      <c r="C42" s="69"/>
      <c r="D42" s="69"/>
      <c r="E42" s="69"/>
      <c r="F42" s="116"/>
      <c r="G42" s="116"/>
    </row>
    <row r="43" spans="1:9" x14ac:dyDescent="0.25">
      <c r="A43" s="116"/>
      <c r="B43" s="69" t="s">
        <v>70</v>
      </c>
      <c r="C43" s="616">
        <f>'Finansiniai duomenys'!C23</f>
        <v>0</v>
      </c>
      <c r="D43" s="616"/>
      <c r="E43" s="616"/>
      <c r="F43" s="116"/>
      <c r="G43" s="116"/>
    </row>
    <row r="44" spans="1:9" ht="24" x14ac:dyDescent="0.25">
      <c r="A44" s="116"/>
      <c r="B44" s="86" t="s">
        <v>331</v>
      </c>
      <c r="C44" s="617">
        <f>'Finansiniai duomenys'!C24</f>
        <v>0</v>
      </c>
      <c r="D44" s="617"/>
      <c r="E44" s="617"/>
      <c r="F44" s="116"/>
      <c r="G44" s="116"/>
    </row>
    <row r="45" spans="1:9" x14ac:dyDescent="0.25">
      <c r="A45" s="116"/>
      <c r="B45" s="34"/>
      <c r="C45" s="69"/>
      <c r="D45" s="69"/>
      <c r="E45" s="69"/>
      <c r="F45" s="116"/>
      <c r="G45" s="116"/>
    </row>
    <row r="46" spans="1:9" ht="24" x14ac:dyDescent="0.25">
      <c r="A46" s="116"/>
      <c r="B46" s="87" t="s">
        <v>74</v>
      </c>
      <c r="C46" s="618" t="e">
        <f>'Finansiniai duomenys'!#REF!</f>
        <v>#REF!</v>
      </c>
      <c r="D46" s="618"/>
      <c r="E46" s="618"/>
      <c r="F46" s="116"/>
      <c r="G46" s="116"/>
    </row>
    <row r="47" spans="1:9" ht="41.25" customHeight="1" x14ac:dyDescent="0.25">
      <c r="A47" s="116"/>
      <c r="B47" s="87" t="s">
        <v>76</v>
      </c>
      <c r="C47" s="619" t="e">
        <f>'Finansiniai duomenys'!#REF!</f>
        <v>#REF!</v>
      </c>
      <c r="D47" s="619"/>
      <c r="E47" s="619"/>
      <c r="F47" s="116"/>
      <c r="G47" s="116"/>
    </row>
    <row r="48" spans="1:9" x14ac:dyDescent="0.25">
      <c r="A48" s="116"/>
      <c r="B48" s="34"/>
      <c r="C48" s="69"/>
      <c r="D48" s="69"/>
      <c r="E48" s="69"/>
      <c r="F48" s="116"/>
      <c r="G48" s="116"/>
    </row>
    <row r="49" spans="1:12" ht="24.6" customHeight="1" x14ac:dyDescent="0.25">
      <c r="A49" s="116"/>
      <c r="B49" s="34"/>
      <c r="C49" s="581" t="s">
        <v>79</v>
      </c>
      <c r="D49" s="581"/>
      <c r="E49" s="581"/>
      <c r="F49" s="116"/>
      <c r="G49" s="116"/>
      <c r="H49" s="35"/>
    </row>
    <row r="50" spans="1:12" s="35" customFormat="1" ht="12" customHeight="1" x14ac:dyDescent="0.25">
      <c r="A50" s="122"/>
      <c r="B50" s="133"/>
      <c r="C50" s="583"/>
      <c r="D50" s="583"/>
      <c r="E50" s="583"/>
      <c r="F50" s="122"/>
      <c r="G50" s="122"/>
      <c r="H50" s="29"/>
      <c r="K50" s="29"/>
      <c r="L50" s="29"/>
    </row>
    <row r="51" spans="1:12" ht="12" customHeight="1" x14ac:dyDescent="0.25">
      <c r="A51" s="116"/>
      <c r="B51" s="33"/>
      <c r="C51" s="573" t="s">
        <v>82</v>
      </c>
      <c r="D51" s="573"/>
      <c r="E51" s="573"/>
      <c r="F51" s="116"/>
      <c r="G51" s="116"/>
    </row>
    <row r="52" spans="1:12" x14ac:dyDescent="0.25">
      <c r="A52" s="116"/>
      <c r="B52" s="33"/>
      <c r="C52" s="575" t="s">
        <v>84</v>
      </c>
      <c r="D52" s="575"/>
      <c r="E52" s="575"/>
      <c r="F52" s="116"/>
      <c r="G52" s="116"/>
    </row>
    <row r="53" spans="1:12" ht="12.6" thickBot="1" x14ac:dyDescent="0.3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 x14ac:dyDescent="0.25">
      <c r="A54" s="116"/>
      <c r="B54" s="89" t="s">
        <v>88</v>
      </c>
      <c r="C54" s="1"/>
      <c r="D54" s="37"/>
      <c r="E54" s="74"/>
      <c r="F54" s="116"/>
      <c r="G54" s="116"/>
    </row>
    <row r="55" spans="1:12" x14ac:dyDescent="0.25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 x14ac:dyDescent="0.25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 x14ac:dyDescent="0.25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 x14ac:dyDescent="0.25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 x14ac:dyDescent="0.25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 x14ac:dyDescent="0.25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 x14ac:dyDescent="0.25">
      <c r="A61" s="116"/>
      <c r="B61" s="89" t="s">
        <v>101</v>
      </c>
      <c r="C61" s="3"/>
      <c r="D61" s="33"/>
      <c r="E61" s="120"/>
      <c r="F61" s="116"/>
      <c r="G61" s="116"/>
    </row>
    <row r="62" spans="1:12" x14ac:dyDescent="0.25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 x14ac:dyDescent="0.25">
      <c r="A63" s="116"/>
      <c r="B63" s="91" t="s">
        <v>105</v>
      </c>
      <c r="C63" s="1"/>
      <c r="D63" s="38"/>
      <c r="E63" s="74"/>
      <c r="F63" s="116"/>
      <c r="G63" s="116"/>
    </row>
    <row r="64" spans="1:12" x14ac:dyDescent="0.25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 x14ac:dyDescent="0.25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 x14ac:dyDescent="0.25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 x14ac:dyDescent="0.25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 x14ac:dyDescent="0.25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 x14ac:dyDescent="0.25">
      <c r="A69" s="116"/>
      <c r="B69" s="33"/>
      <c r="C69" s="33"/>
      <c r="D69" s="33"/>
      <c r="E69" s="33"/>
      <c r="F69" s="116"/>
      <c r="G69" s="116"/>
    </row>
    <row r="70" spans="1:12" ht="12.6" thickBot="1" x14ac:dyDescent="0.3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 x14ac:dyDescent="0.25">
      <c r="A71" s="116"/>
      <c r="B71" s="93" t="s">
        <v>118</v>
      </c>
      <c r="C71" s="1"/>
      <c r="D71" s="33"/>
      <c r="E71" s="70"/>
      <c r="F71" s="116"/>
      <c r="G71" s="116"/>
    </row>
    <row r="72" spans="1:12" x14ac:dyDescent="0.25">
      <c r="A72" s="116"/>
      <c r="B72" s="93" t="s">
        <v>119</v>
      </c>
      <c r="C72" s="4"/>
      <c r="D72" s="33"/>
      <c r="E72" s="79"/>
      <c r="F72" s="116"/>
      <c r="G72" s="116"/>
    </row>
    <row r="73" spans="1:12" x14ac:dyDescent="0.25">
      <c r="A73" s="116"/>
      <c r="B73" s="93" t="s">
        <v>121</v>
      </c>
      <c r="C73" s="4"/>
      <c r="D73" s="33"/>
      <c r="E73" s="79"/>
      <c r="F73" s="116"/>
      <c r="G73" s="116"/>
    </row>
    <row r="74" spans="1:12" x14ac:dyDescent="0.25">
      <c r="A74" s="116"/>
      <c r="B74" s="93" t="s">
        <v>123</v>
      </c>
      <c r="C74" s="4"/>
      <c r="D74" s="33"/>
      <c r="E74" s="79"/>
      <c r="F74" s="116"/>
      <c r="G74" s="116"/>
    </row>
    <row r="75" spans="1:12" x14ac:dyDescent="0.25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 x14ac:dyDescent="0.25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 x14ac:dyDescent="0.25">
      <c r="A77" s="116"/>
      <c r="B77" s="33"/>
      <c r="C77" s="46"/>
      <c r="D77" s="47"/>
      <c r="E77" s="46"/>
      <c r="F77" s="116"/>
      <c r="G77" s="116"/>
    </row>
    <row r="78" spans="1:12" ht="11.25" customHeight="1" x14ac:dyDescent="0.25">
      <c r="A78" s="116"/>
      <c r="B78" s="95" t="s">
        <v>336</v>
      </c>
      <c r="C78" s="1"/>
      <c r="D78" s="47"/>
      <c r="E78" s="74"/>
      <c r="F78" s="116"/>
      <c r="G78" s="116"/>
    </row>
    <row r="79" spans="1:12" x14ac:dyDescent="0.25">
      <c r="A79" s="116"/>
      <c r="B79" s="96" t="s">
        <v>129</v>
      </c>
      <c r="C79" s="4"/>
      <c r="D79" s="47"/>
      <c r="E79" s="11"/>
      <c r="F79" s="116"/>
      <c r="G79" s="116"/>
    </row>
    <row r="80" spans="1:12" x14ac:dyDescent="0.25">
      <c r="A80" s="116"/>
      <c r="B80" s="97" t="s">
        <v>131</v>
      </c>
      <c r="C80" s="4"/>
      <c r="D80" s="47"/>
      <c r="E80" s="11"/>
      <c r="F80" s="116"/>
      <c r="G80" s="116"/>
    </row>
    <row r="81" spans="1:12" x14ac:dyDescent="0.25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 x14ac:dyDescent="0.25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 x14ac:dyDescent="0.25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 x14ac:dyDescent="0.25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 x14ac:dyDescent="0.25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 x14ac:dyDescent="0.25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 x14ac:dyDescent="0.25">
      <c r="A87" s="116"/>
      <c r="B87" s="33"/>
      <c r="C87" s="46"/>
      <c r="D87" s="33"/>
      <c r="E87" s="46"/>
      <c r="F87" s="116"/>
      <c r="G87" s="116"/>
      <c r="H87" s="39"/>
    </row>
    <row r="88" spans="1:12" s="39" customFormat="1" x14ac:dyDescent="0.25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 x14ac:dyDescent="0.25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 x14ac:dyDescent="0.25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 x14ac:dyDescent="0.25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x14ac:dyDescent="0.25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 x14ac:dyDescent="0.25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 x14ac:dyDescent="0.25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 x14ac:dyDescent="0.25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 x14ac:dyDescent="0.25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 x14ac:dyDescent="0.25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 x14ac:dyDescent="0.25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 x14ac:dyDescent="0.25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 x14ac:dyDescent="0.25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 x14ac:dyDescent="0.25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 x14ac:dyDescent="0.25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 x14ac:dyDescent="0.25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 x14ac:dyDescent="0.25">
      <c r="A104" s="116"/>
      <c r="B104" s="89"/>
      <c r="C104" s="46"/>
      <c r="D104" s="33"/>
      <c r="E104" s="46"/>
      <c r="F104" s="116"/>
      <c r="G104" s="116"/>
    </row>
    <row r="105" spans="1:12" x14ac:dyDescent="0.25">
      <c r="A105" s="116"/>
      <c r="B105" s="91" t="s">
        <v>339</v>
      </c>
      <c r="C105" s="11"/>
      <c r="D105" s="48"/>
      <c r="E105" s="78"/>
      <c r="F105" s="116"/>
      <c r="G105" s="116"/>
    </row>
    <row r="106" spans="1:12" x14ac:dyDescent="0.25">
      <c r="A106" s="116"/>
      <c r="B106" s="102" t="s">
        <v>170</v>
      </c>
      <c r="C106" s="24"/>
      <c r="D106" s="48"/>
      <c r="E106" s="11"/>
      <c r="F106" s="116"/>
      <c r="G106" s="116"/>
    </row>
    <row r="107" spans="1:12" x14ac:dyDescent="0.25">
      <c r="A107" s="116"/>
      <c r="B107" s="91" t="s">
        <v>340</v>
      </c>
      <c r="C107" s="11"/>
      <c r="D107" s="48"/>
      <c r="E107" s="11"/>
      <c r="F107" s="116"/>
      <c r="G107" s="116"/>
    </row>
    <row r="108" spans="1:12" x14ac:dyDescent="0.25">
      <c r="A108" s="116"/>
      <c r="B108" s="102" t="s">
        <v>174</v>
      </c>
      <c r="C108" s="24"/>
      <c r="D108" s="47"/>
      <c r="E108" s="11"/>
      <c r="F108" s="116"/>
      <c r="G108" s="116"/>
    </row>
    <row r="109" spans="1:12" x14ac:dyDescent="0.25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 x14ac:dyDescent="0.25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 x14ac:dyDescent="0.25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 x14ac:dyDescent="0.25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 x14ac:dyDescent="0.25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 x14ac:dyDescent="0.25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 x14ac:dyDescent="0.25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 x14ac:dyDescent="0.25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 x14ac:dyDescent="0.25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 x14ac:dyDescent="0.25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 x14ac:dyDescent="0.25">
      <c r="A119" s="116"/>
      <c r="B119" s="33"/>
      <c r="C119" s="33"/>
      <c r="D119" s="33"/>
      <c r="E119" s="33"/>
      <c r="F119" s="116"/>
      <c r="G119" s="116"/>
    </row>
    <row r="120" spans="1:12" x14ac:dyDescent="0.25">
      <c r="A120" s="116"/>
      <c r="B120" s="33"/>
      <c r="C120" s="33"/>
      <c r="D120" s="33"/>
      <c r="E120" s="33"/>
      <c r="F120" s="116"/>
      <c r="G120" s="116"/>
    </row>
    <row r="121" spans="1:12" x14ac:dyDescent="0.25">
      <c r="A121" s="116"/>
      <c r="B121" s="104" t="s">
        <v>192</v>
      </c>
      <c r="C121" s="55"/>
      <c r="D121" s="48"/>
      <c r="E121" s="80"/>
      <c r="F121" s="116"/>
      <c r="G121" s="116"/>
    </row>
    <row r="122" spans="1:12" x14ac:dyDescent="0.25">
      <c r="A122" s="116"/>
      <c r="B122" s="33"/>
      <c r="C122" s="33"/>
      <c r="D122" s="33"/>
      <c r="E122" s="33"/>
      <c r="F122" s="116"/>
      <c r="G122" s="116"/>
    </row>
    <row r="123" spans="1:12" x14ac:dyDescent="0.25">
      <c r="A123" s="116"/>
      <c r="B123" s="89"/>
      <c r="C123" s="33"/>
      <c r="D123" s="33"/>
      <c r="E123" s="33"/>
      <c r="F123" s="116"/>
      <c r="G123" s="116"/>
    </row>
    <row r="124" spans="1:12" ht="12.6" thickBot="1" x14ac:dyDescent="0.3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 x14ac:dyDescent="0.25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 x14ac:dyDescent="0.25">
      <c r="A126" s="116"/>
      <c r="B126" s="106"/>
      <c r="C126" s="51"/>
      <c r="D126" s="51"/>
      <c r="E126" s="51"/>
      <c r="F126" s="116"/>
      <c r="G126" s="116"/>
    </row>
    <row r="127" spans="1:12" ht="24" x14ac:dyDescent="0.25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 x14ac:dyDescent="0.25">
      <c r="A128" s="116"/>
      <c r="B128" s="33"/>
      <c r="C128" s="46"/>
      <c r="D128" s="10"/>
      <c r="E128" s="46"/>
      <c r="F128" s="116"/>
      <c r="G128" s="116"/>
    </row>
    <row r="129" spans="1:7" ht="24" x14ac:dyDescent="0.25">
      <c r="A129" s="116"/>
      <c r="B129" s="108" t="s">
        <v>345</v>
      </c>
      <c r="C129" s="23"/>
      <c r="D129" s="48"/>
      <c r="E129" s="78"/>
      <c r="F129" s="116"/>
      <c r="G129" s="116"/>
    </row>
    <row r="130" spans="1:7" x14ac:dyDescent="0.25">
      <c r="A130" s="116"/>
      <c r="B130" s="33"/>
      <c r="C130" s="10"/>
      <c r="D130" s="10"/>
      <c r="E130" s="10"/>
      <c r="F130" s="116"/>
      <c r="G130" s="116"/>
    </row>
    <row r="131" spans="1:7" ht="12.6" thickBot="1" x14ac:dyDescent="0.3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 x14ac:dyDescent="0.25">
      <c r="A132" s="116"/>
      <c r="B132" s="109" t="s">
        <v>210</v>
      </c>
      <c r="C132" s="4"/>
      <c r="D132" s="37"/>
      <c r="E132" s="11"/>
      <c r="F132" s="116"/>
      <c r="G132" s="116"/>
    </row>
    <row r="133" spans="1:7" x14ac:dyDescent="0.25">
      <c r="A133" s="116"/>
      <c r="B133" s="110" t="s">
        <v>211</v>
      </c>
      <c r="C133" s="24"/>
      <c r="D133" s="47"/>
      <c r="E133" s="11"/>
      <c r="F133" s="116"/>
      <c r="G133" s="116"/>
    </row>
    <row r="134" spans="1:7" x14ac:dyDescent="0.25">
      <c r="A134" s="116"/>
      <c r="B134" s="109" t="s">
        <v>346</v>
      </c>
      <c r="C134" s="24"/>
      <c r="D134" s="33"/>
      <c r="E134" s="79"/>
      <c r="F134" s="116"/>
      <c r="G134" s="116"/>
    </row>
    <row r="135" spans="1:7" x14ac:dyDescent="0.25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 x14ac:dyDescent="0.25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 x14ac:dyDescent="0.3">
      <c r="A137" s="116"/>
      <c r="B137" s="112"/>
      <c r="C137" s="52"/>
      <c r="D137" s="52"/>
      <c r="E137" s="52"/>
      <c r="F137" s="116"/>
      <c r="G137" s="116"/>
    </row>
    <row r="138" spans="1:7" ht="12" customHeight="1" thickBot="1" x14ac:dyDescent="0.3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 x14ac:dyDescent="0.25">
      <c r="A139" s="116"/>
      <c r="B139" s="113" t="s">
        <v>218</v>
      </c>
      <c r="C139" s="571"/>
      <c r="D139" s="571"/>
      <c r="E139" s="571"/>
      <c r="F139" s="116"/>
      <c r="G139" s="116"/>
    </row>
    <row r="140" spans="1:7" x14ac:dyDescent="0.25">
      <c r="A140" s="116"/>
      <c r="B140" s="10"/>
      <c r="C140" s="33"/>
      <c r="D140" s="33"/>
      <c r="E140" s="33"/>
      <c r="F140" s="116"/>
      <c r="G140" s="116"/>
    </row>
    <row r="141" spans="1:7" ht="12.6" thickBot="1" x14ac:dyDescent="0.3">
      <c r="A141" s="116"/>
      <c r="B141" s="125"/>
      <c r="C141" s="53"/>
      <c r="D141" s="53"/>
      <c r="E141" s="53"/>
      <c r="F141" s="116"/>
      <c r="G141" s="116"/>
    </row>
    <row r="142" spans="1:7" ht="13.5" customHeight="1" x14ac:dyDescent="0.25">
      <c r="A142" s="116"/>
      <c r="B142" s="33"/>
      <c r="C142" s="33"/>
      <c r="D142" s="33"/>
      <c r="E142" s="33"/>
      <c r="F142" s="116"/>
      <c r="G142" s="116"/>
    </row>
    <row r="143" spans="1:7" x14ac:dyDescent="0.25">
      <c r="A143" s="116"/>
      <c r="B143" s="30" t="s">
        <v>223</v>
      </c>
      <c r="C143" s="82"/>
      <c r="D143" s="82"/>
      <c r="E143" s="82"/>
      <c r="F143" s="116"/>
      <c r="G143" s="116"/>
    </row>
    <row r="144" spans="1:7" x14ac:dyDescent="0.25">
      <c r="A144" s="116"/>
      <c r="B144" s="33" t="s">
        <v>225</v>
      </c>
      <c r="C144" s="577"/>
      <c r="D144" s="577"/>
      <c r="E144" s="577"/>
      <c r="F144" s="116"/>
      <c r="G144" s="116"/>
    </row>
    <row r="145" spans="1:7" x14ac:dyDescent="0.25">
      <c r="A145" s="116"/>
      <c r="B145" s="33" t="s">
        <v>227</v>
      </c>
      <c r="C145" s="579"/>
      <c r="D145" s="579"/>
      <c r="E145" s="579"/>
      <c r="F145" s="116"/>
      <c r="G145" s="116"/>
    </row>
    <row r="146" spans="1:7" x14ac:dyDescent="0.25">
      <c r="A146" s="116"/>
      <c r="B146" s="114" t="s">
        <v>229</v>
      </c>
      <c r="C146" s="567"/>
      <c r="D146" s="567"/>
      <c r="E146" s="567"/>
      <c r="F146" s="116"/>
      <c r="G146" s="116"/>
    </row>
    <row r="147" spans="1:7" ht="30" customHeight="1" x14ac:dyDescent="0.25">
      <c r="A147" s="116"/>
      <c r="B147" s="115" t="s">
        <v>347</v>
      </c>
      <c r="C147" s="569"/>
      <c r="D147" s="569"/>
      <c r="E147" s="569"/>
      <c r="F147" s="116"/>
      <c r="G147" s="116"/>
    </row>
    <row r="148" spans="1:7" ht="1.95" customHeight="1" x14ac:dyDescent="0.25">
      <c r="A148" s="116"/>
      <c r="B148" s="116"/>
      <c r="C148" s="116"/>
      <c r="D148" s="116"/>
      <c r="E148" s="124"/>
      <c r="F148" s="116"/>
      <c r="G148" s="116"/>
    </row>
    <row r="149" spans="1:7" ht="8.25" customHeight="1" x14ac:dyDescent="0.25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  <pageSetUpPr fitToPage="1"/>
  </sheetPr>
  <dimension ref="A1:XFC121"/>
  <sheetViews>
    <sheetView showGridLines="0" tabSelected="1" topLeftCell="C70" zoomScale="110" zoomScaleNormal="110" workbookViewId="0">
      <selection activeCell="H38" sqref="H38"/>
    </sheetView>
  </sheetViews>
  <sheetFormatPr defaultColWidth="0" defaultRowHeight="14.4" x14ac:dyDescent="0.3"/>
  <cols>
    <col min="1" max="1" width="8.88671875" style="12" customWidth="1"/>
    <col min="2" max="2" width="25.88671875" style="298" customWidth="1"/>
    <col min="3" max="3" width="8.88671875" style="298" customWidth="1"/>
    <col min="4" max="4" width="54.88671875" style="298" customWidth="1"/>
    <col min="5" max="5" width="20.6640625" style="298" bestFit="1" customWidth="1"/>
    <col min="6" max="6" width="15.5546875" style="298" customWidth="1"/>
    <col min="7" max="7" width="20.6640625" style="298" bestFit="1" customWidth="1"/>
    <col min="8" max="8" width="15.44140625" style="298" customWidth="1"/>
    <col min="9" max="9" width="8.88671875" style="298" customWidth="1"/>
    <col min="10" max="10" width="8.88671875" style="12" customWidth="1"/>
    <col min="11" max="16383" width="15.6640625" hidden="1"/>
    <col min="16384" max="16384" width="5.44140625" hidden="1"/>
  </cols>
  <sheetData>
    <row r="1" spans="2:12" ht="22.95" customHeight="1" thickBot="1" x14ac:dyDescent="0.35"/>
    <row r="2" spans="2:12" ht="25.95" customHeight="1" thickTop="1" x14ac:dyDescent="0.3">
      <c r="B2" s="624" t="s">
        <v>406</v>
      </c>
      <c r="C2" s="625"/>
      <c r="D2" s="625"/>
      <c r="E2" s="625"/>
      <c r="F2" s="625"/>
      <c r="G2" s="637" t="s">
        <v>348</v>
      </c>
      <c r="H2" s="637"/>
      <c r="I2" s="638"/>
    </row>
    <row r="3" spans="2:12" ht="51" customHeight="1" x14ac:dyDescent="0.3">
      <c r="B3" s="622" t="s">
        <v>577</v>
      </c>
      <c r="C3" s="623"/>
      <c r="D3" s="623"/>
      <c r="E3" s="623"/>
      <c r="F3" s="623"/>
      <c r="G3" s="370" t="s">
        <v>326</v>
      </c>
      <c r="H3" s="307"/>
      <c r="I3" s="299"/>
    </row>
    <row r="4" spans="2:12" s="12" customFormat="1" x14ac:dyDescent="0.3">
      <c r="B4" s="437" t="s">
        <v>7</v>
      </c>
      <c r="C4" s="652" t="str">
        <f>'Finansiniai duomenys'!C8</f>
        <v>UAB Kretingos šilumos tinklai</v>
      </c>
      <c r="D4" s="652"/>
      <c r="E4" s="652"/>
      <c r="F4" s="652"/>
      <c r="G4" s="652"/>
      <c r="H4" s="652"/>
      <c r="I4" s="651"/>
      <c r="K4"/>
    </row>
    <row r="5" spans="2:12" s="12" customFormat="1" x14ac:dyDescent="0.3">
      <c r="B5" s="437" t="s">
        <v>9</v>
      </c>
      <c r="C5" s="650" t="str">
        <f>IFERROR(VLOOKUP(C4,'Finansiniai duomenys'!R2:T232,3,FALSE),"")</f>
        <v xml:space="preserve">Kretingos rajono savivaldybė </v>
      </c>
      <c r="D5" s="650"/>
      <c r="E5" s="650"/>
      <c r="F5" s="650"/>
      <c r="G5" s="650"/>
      <c r="H5" s="650"/>
      <c r="I5" s="651"/>
      <c r="K5"/>
    </row>
    <row r="6" spans="2:12" s="12" customFormat="1" x14ac:dyDescent="0.3">
      <c r="B6" s="437" t="s">
        <v>13</v>
      </c>
      <c r="C6" s="650">
        <f>IFERROR(VLOOKUP(C4,'Finansiniai duomenys'!R2:T232,2,FALSE),"")</f>
        <v>164294882</v>
      </c>
      <c r="D6" s="650"/>
      <c r="E6" s="650"/>
      <c r="F6" s="650"/>
      <c r="G6" s="650"/>
      <c r="H6" s="650"/>
      <c r="I6" s="651"/>
      <c r="K6"/>
    </row>
    <row r="7" spans="2:12" x14ac:dyDescent="0.3">
      <c r="B7" s="437" t="s">
        <v>20</v>
      </c>
      <c r="C7" s="650" t="str">
        <f>IFERROR(VLOOKUP(C4,'Finansiniai duomenys'!R2:V232,5,FALSE),"")</f>
        <v>Šilumos tinklai</v>
      </c>
      <c r="D7" s="650"/>
      <c r="E7" s="650"/>
      <c r="F7" s="650"/>
      <c r="G7" s="650"/>
      <c r="H7" s="650"/>
      <c r="I7" s="651"/>
      <c r="L7" s="12"/>
    </row>
    <row r="8" spans="2:12" x14ac:dyDescent="0.3">
      <c r="B8" s="369"/>
      <c r="C8" s="371"/>
      <c r="D8" s="371"/>
      <c r="E8" s="82"/>
      <c r="F8" s="372"/>
      <c r="G8" s="82"/>
      <c r="H8" s="373"/>
      <c r="I8" s="299"/>
      <c r="L8" s="12"/>
    </row>
    <row r="9" spans="2:12" x14ac:dyDescent="0.3">
      <c r="B9" s="369"/>
      <c r="C9" s="371"/>
      <c r="D9" s="371"/>
      <c r="E9" s="82"/>
      <c r="F9" s="372"/>
      <c r="G9" s="82"/>
      <c r="H9" s="373"/>
      <c r="I9" s="299"/>
    </row>
    <row r="10" spans="2:12" ht="15" thickBot="1" x14ac:dyDescent="0.35">
      <c r="B10" s="369"/>
      <c r="C10" s="371"/>
      <c r="D10" s="371"/>
      <c r="E10" s="82"/>
      <c r="F10" s="372"/>
      <c r="G10" s="82"/>
      <c r="H10" s="373"/>
      <c r="I10" s="299"/>
    </row>
    <row r="11" spans="2:12" ht="15.6" thickTop="1" thickBot="1" x14ac:dyDescent="0.35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95" customHeight="1" thickTop="1" thickBot="1" x14ac:dyDescent="0.35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 x14ac:dyDescent="0.3">
      <c r="B13" s="369"/>
      <c r="C13" s="653" t="s">
        <v>511</v>
      </c>
      <c r="D13" s="654"/>
      <c r="E13" s="82"/>
      <c r="F13" s="639" t="s">
        <v>198</v>
      </c>
      <c r="G13" s="639"/>
      <c r="H13" s="639"/>
      <c r="I13" s="299"/>
    </row>
    <row r="14" spans="2:12" x14ac:dyDescent="0.3">
      <c r="B14" s="369"/>
      <c r="C14" s="387" t="s">
        <v>512</v>
      </c>
      <c r="D14" s="82"/>
      <c r="E14" s="82"/>
      <c r="F14" s="640" t="s">
        <v>598</v>
      </c>
      <c r="G14" s="640"/>
      <c r="H14" s="640"/>
      <c r="I14" s="299"/>
    </row>
    <row r="15" spans="2:12" x14ac:dyDescent="0.3">
      <c r="B15" s="369"/>
      <c r="C15" s="369" t="s">
        <v>513</v>
      </c>
      <c r="D15" s="82"/>
      <c r="E15" s="82"/>
      <c r="F15" s="640" t="s">
        <v>198</v>
      </c>
      <c r="G15" s="640"/>
      <c r="H15" s="640"/>
      <c r="I15" s="299"/>
    </row>
    <row r="16" spans="2:12" ht="26.25" customHeight="1" x14ac:dyDescent="0.3">
      <c r="B16" s="369"/>
      <c r="C16" s="655" t="s">
        <v>562</v>
      </c>
      <c r="D16" s="656"/>
      <c r="E16" s="393"/>
      <c r="F16" s="663" t="s">
        <v>198</v>
      </c>
      <c r="G16" s="661"/>
      <c r="H16" s="662"/>
      <c r="I16" s="299"/>
    </row>
    <row r="17" spans="2:9" ht="15" thickBot="1" x14ac:dyDescent="0.35">
      <c r="B17" s="369"/>
      <c r="C17" s="388"/>
      <c r="D17" s="389"/>
      <c r="E17" s="389"/>
      <c r="F17" s="405"/>
      <c r="G17" s="405"/>
      <c r="H17" s="406"/>
      <c r="I17" s="390"/>
    </row>
    <row r="18" spans="2:9" x14ac:dyDescent="0.3">
      <c r="B18" s="369"/>
      <c r="C18" s="369"/>
      <c r="D18" s="82"/>
      <c r="E18" s="82"/>
      <c r="F18" s="391"/>
      <c r="G18" s="391"/>
      <c r="H18" s="392"/>
      <c r="I18" s="299"/>
    </row>
    <row r="19" spans="2:9" x14ac:dyDescent="0.3">
      <c r="B19" s="369"/>
      <c r="C19" s="369" t="s">
        <v>514</v>
      </c>
      <c r="D19" s="82"/>
      <c r="E19" s="393"/>
      <c r="F19" s="641" t="s">
        <v>198</v>
      </c>
      <c r="G19" s="642"/>
      <c r="H19" s="643"/>
      <c r="I19" s="299"/>
    </row>
    <row r="20" spans="2:9" x14ac:dyDescent="0.3">
      <c r="B20" s="549"/>
      <c r="C20" s="34" t="s">
        <v>535</v>
      </c>
      <c r="D20" s="82"/>
      <c r="E20" s="82"/>
      <c r="F20" s="657" t="s">
        <v>592</v>
      </c>
      <c r="G20" s="658"/>
      <c r="H20" s="659"/>
      <c r="I20" s="299"/>
    </row>
    <row r="21" spans="2:9" x14ac:dyDescent="0.3">
      <c r="B21" s="549"/>
      <c r="C21" s="394" t="s">
        <v>515</v>
      </c>
      <c r="D21" s="395"/>
      <c r="E21" s="396"/>
      <c r="F21" s="644">
        <v>2024</v>
      </c>
      <c r="G21" s="645"/>
      <c r="H21" s="646"/>
      <c r="I21" s="397"/>
    </row>
    <row r="22" spans="2:9" x14ac:dyDescent="0.3">
      <c r="B22" s="549"/>
      <c r="C22" s="82" t="s">
        <v>516</v>
      </c>
      <c r="D22" s="398"/>
      <c r="E22" s="393"/>
      <c r="F22" s="647" t="s">
        <v>596</v>
      </c>
      <c r="G22" s="648"/>
      <c r="H22" s="649"/>
      <c r="I22" s="299"/>
    </row>
    <row r="23" spans="2:9" x14ac:dyDescent="0.3">
      <c r="B23" s="549"/>
      <c r="C23" s="82" t="s">
        <v>533</v>
      </c>
      <c r="D23" s="398"/>
      <c r="E23" s="393"/>
      <c r="F23" s="671" t="s">
        <v>593</v>
      </c>
      <c r="G23" s="671"/>
      <c r="H23" s="672"/>
      <c r="I23" s="299"/>
    </row>
    <row r="24" spans="2:9" ht="15" thickBot="1" x14ac:dyDescent="0.35">
      <c r="B24" s="549"/>
      <c r="C24" s="399" t="s">
        <v>534</v>
      </c>
      <c r="D24" s="400"/>
      <c r="E24" s="401"/>
      <c r="F24" s="647" t="s">
        <v>594</v>
      </c>
      <c r="G24" s="648"/>
      <c r="H24" s="649"/>
      <c r="I24" s="402"/>
    </row>
    <row r="25" spans="2:9" ht="15.6" thickTop="1" thickBot="1" x14ac:dyDescent="0.35">
      <c r="B25" s="549"/>
      <c r="C25" s="389"/>
      <c r="D25" s="403"/>
      <c r="E25" s="404"/>
      <c r="F25" s="405"/>
      <c r="G25" s="405"/>
      <c r="H25" s="406"/>
      <c r="I25" s="390"/>
    </row>
    <row r="26" spans="2:9" x14ac:dyDescent="0.3">
      <c r="B26" s="549"/>
      <c r="C26" s="556" t="s">
        <v>579</v>
      </c>
      <c r="D26" s="553"/>
      <c r="E26" s="552"/>
      <c r="F26" s="557"/>
      <c r="G26" s="554"/>
      <c r="H26" s="558"/>
      <c r="I26" s="555"/>
    </row>
    <row r="27" spans="2:9" x14ac:dyDescent="0.3">
      <c r="B27" s="549"/>
      <c r="C27" s="82"/>
      <c r="D27" s="398"/>
      <c r="E27" s="393"/>
      <c r="F27" s="391"/>
      <c r="G27" s="391"/>
      <c r="H27" s="392"/>
      <c r="I27" s="299"/>
    </row>
    <row r="28" spans="2:9" x14ac:dyDescent="0.3">
      <c r="B28" s="549"/>
      <c r="C28" s="82" t="s">
        <v>580</v>
      </c>
      <c r="D28" s="398"/>
      <c r="E28" s="393"/>
      <c r="F28" s="665" t="s">
        <v>198</v>
      </c>
      <c r="G28" s="666"/>
      <c r="H28" s="667"/>
      <c r="I28" s="299"/>
    </row>
    <row r="29" spans="2:9" x14ac:dyDescent="0.3">
      <c r="B29" s="549"/>
      <c r="C29" s="82" t="s">
        <v>560</v>
      </c>
      <c r="D29" s="398"/>
      <c r="E29" s="82"/>
      <c r="F29" s="660" t="s">
        <v>198</v>
      </c>
      <c r="G29" s="661"/>
      <c r="H29" s="662"/>
      <c r="I29" s="299"/>
    </row>
    <row r="30" spans="2:9" ht="35.25" customHeight="1" thickBot="1" x14ac:dyDescent="0.35">
      <c r="B30" s="549"/>
      <c r="C30" s="664" t="s">
        <v>561</v>
      </c>
      <c r="D30" s="664"/>
      <c r="E30" s="491"/>
      <c r="F30" s="668" t="s">
        <v>198</v>
      </c>
      <c r="G30" s="669"/>
      <c r="H30" s="670"/>
      <c r="I30" s="299"/>
    </row>
    <row r="31" spans="2:9" ht="50.25" customHeight="1" x14ac:dyDescent="0.3">
      <c r="B31" s="369"/>
      <c r="C31" s="655" t="s">
        <v>563</v>
      </c>
      <c r="D31" s="656"/>
      <c r="E31" s="393"/>
      <c r="F31" s="663" t="s">
        <v>198</v>
      </c>
      <c r="G31" s="661"/>
      <c r="H31" s="662"/>
      <c r="I31" s="299"/>
    </row>
    <row r="32" spans="2:9" ht="15" thickBot="1" x14ac:dyDescent="0.35">
      <c r="B32" s="369"/>
      <c r="C32" s="388"/>
      <c r="D32" s="389"/>
      <c r="E32" s="404"/>
      <c r="F32" s="407"/>
      <c r="G32" s="389"/>
      <c r="H32" s="407"/>
      <c r="I32" s="390"/>
    </row>
    <row r="33" spans="2:9" x14ac:dyDescent="0.3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 x14ac:dyDescent="0.3">
      <c r="B34" s="549"/>
      <c r="C34" s="537" t="s">
        <v>565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 x14ac:dyDescent="0.3">
      <c r="B35" s="549"/>
      <c r="C35" s="544" t="s">
        <v>578</v>
      </c>
      <c r="D35" s="411"/>
      <c r="E35" s="82"/>
      <c r="F35" s="82"/>
      <c r="G35" s="82"/>
      <c r="H35" s="82"/>
      <c r="I35" s="299"/>
    </row>
    <row r="36" spans="2:9" x14ac:dyDescent="0.3">
      <c r="B36" s="549"/>
      <c r="C36" s="544" t="s">
        <v>564</v>
      </c>
      <c r="D36" s="411"/>
      <c r="E36" s="82"/>
      <c r="F36" s="547">
        <f>'Finansiniai duomenys'!C34</f>
        <v>3653.5</v>
      </c>
      <c r="G36" s="82"/>
      <c r="H36" s="547">
        <f>'Finansiniai duomenys'!E34</f>
        <v>3195</v>
      </c>
      <c r="I36" s="299"/>
    </row>
    <row r="37" spans="2:9" x14ac:dyDescent="0.3">
      <c r="B37" s="549"/>
      <c r="C37" s="546" t="s">
        <v>566</v>
      </c>
      <c r="D37" s="559" t="s">
        <v>595</v>
      </c>
      <c r="E37" s="82"/>
      <c r="F37" s="560">
        <v>3653.5</v>
      </c>
      <c r="G37" s="82"/>
      <c r="H37" s="560">
        <v>3195</v>
      </c>
      <c r="I37" s="299"/>
    </row>
    <row r="38" spans="2:9" x14ac:dyDescent="0.3">
      <c r="B38" s="549"/>
      <c r="C38" s="546" t="s">
        <v>567</v>
      </c>
      <c r="D38" s="559"/>
      <c r="E38" s="82"/>
      <c r="F38" s="560"/>
      <c r="G38" s="82"/>
      <c r="H38" s="560"/>
      <c r="I38" s="299"/>
    </row>
    <row r="39" spans="2:9" x14ac:dyDescent="0.3">
      <c r="B39" s="549"/>
      <c r="C39" s="546" t="s">
        <v>568</v>
      </c>
      <c r="D39" s="559"/>
      <c r="E39" s="82"/>
      <c r="F39" s="560"/>
      <c r="G39" s="82"/>
      <c r="H39" s="560"/>
      <c r="I39" s="299"/>
    </row>
    <row r="40" spans="2:9" x14ac:dyDescent="0.3">
      <c r="B40" s="549"/>
      <c r="C40" s="546" t="s">
        <v>569</v>
      </c>
      <c r="D40" s="559"/>
      <c r="E40" s="82"/>
      <c r="F40" s="560"/>
      <c r="G40" s="82"/>
      <c r="H40" s="560"/>
      <c r="I40" s="299"/>
    </row>
    <row r="41" spans="2:9" x14ac:dyDescent="0.3">
      <c r="B41" s="549"/>
      <c r="C41" s="546" t="s">
        <v>570</v>
      </c>
      <c r="D41" s="559"/>
      <c r="E41" s="82"/>
      <c r="F41" s="560"/>
      <c r="G41" s="82"/>
      <c r="H41" s="560"/>
      <c r="I41" s="299"/>
    </row>
    <row r="42" spans="2:9" x14ac:dyDescent="0.3">
      <c r="B42" s="549"/>
      <c r="C42" s="546" t="s">
        <v>571</v>
      </c>
      <c r="D42" s="559"/>
      <c r="E42" s="82"/>
      <c r="F42" s="560"/>
      <c r="G42" s="82"/>
      <c r="H42" s="560"/>
      <c r="I42" s="299"/>
    </row>
    <row r="43" spans="2:9" x14ac:dyDescent="0.3">
      <c r="B43" s="549"/>
      <c r="C43" s="546" t="s">
        <v>572</v>
      </c>
      <c r="D43" s="559"/>
      <c r="E43" s="82"/>
      <c r="F43" s="560"/>
      <c r="G43" s="82"/>
      <c r="H43" s="560"/>
      <c r="I43" s="299"/>
    </row>
    <row r="44" spans="2:9" x14ac:dyDescent="0.3">
      <c r="B44" s="549"/>
      <c r="C44" s="546" t="s">
        <v>573</v>
      </c>
      <c r="D44" s="559"/>
      <c r="E44" s="82"/>
      <c r="F44" s="560"/>
      <c r="G44" s="82"/>
      <c r="H44" s="560"/>
      <c r="I44" s="299"/>
    </row>
    <row r="45" spans="2:9" x14ac:dyDescent="0.3">
      <c r="B45" s="549"/>
      <c r="C45" s="546" t="s">
        <v>575</v>
      </c>
      <c r="D45" s="559"/>
      <c r="E45" s="82"/>
      <c r="F45" s="560"/>
      <c r="G45" s="82"/>
      <c r="H45" s="560"/>
      <c r="I45" s="299"/>
    </row>
    <row r="46" spans="2:9" x14ac:dyDescent="0.3">
      <c r="B46" s="549"/>
      <c r="C46" s="546" t="s">
        <v>576</v>
      </c>
      <c r="D46" s="559"/>
      <c r="E46" s="82"/>
      <c r="F46" s="560"/>
      <c r="G46" s="82"/>
      <c r="H46" s="560"/>
      <c r="I46" s="299"/>
    </row>
    <row r="47" spans="2:9" x14ac:dyDescent="0.3">
      <c r="B47" s="549"/>
      <c r="C47" s="545" t="s">
        <v>574</v>
      </c>
      <c r="D47" s="411"/>
      <c r="E47" s="82"/>
      <c r="F47" s="547">
        <f>F36-F37-F38-F39-F40-F44-F45-F46-F41-F43-F42</f>
        <v>0</v>
      </c>
      <c r="G47" s="82"/>
      <c r="H47" s="547">
        <f>H36-H37-H38-H39-H40-H44-H45-H46-H41-H43-H42</f>
        <v>0</v>
      </c>
      <c r="I47" s="299"/>
    </row>
    <row r="48" spans="2:9" ht="15" thickBot="1" x14ac:dyDescent="0.35">
      <c r="B48" s="369"/>
      <c r="C48" s="538"/>
      <c r="D48" s="539"/>
      <c r="E48" s="409"/>
      <c r="F48" s="409"/>
      <c r="G48" s="409"/>
      <c r="H48" s="409"/>
      <c r="I48" s="410"/>
    </row>
    <row r="49" spans="2:9" ht="15.6" thickTop="1" thickBot="1" x14ac:dyDescent="0.35">
      <c r="B49" s="369"/>
      <c r="C49" s="411"/>
      <c r="D49" s="411"/>
      <c r="E49" s="82"/>
      <c r="F49" s="82"/>
      <c r="G49" s="82"/>
      <c r="H49" s="82"/>
      <c r="I49" s="299"/>
    </row>
    <row r="50" spans="2:9" ht="25.2" thickTop="1" thickBot="1" x14ac:dyDescent="0.35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5.6" thickTop="1" thickBot="1" x14ac:dyDescent="0.35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" thickBot="1" x14ac:dyDescent="0.35">
      <c r="B52" s="369"/>
      <c r="C52" s="483" t="s">
        <v>555</v>
      </c>
      <c r="D52" s="484"/>
      <c r="E52" s="485"/>
      <c r="F52" s="486"/>
      <c r="G52" s="487"/>
      <c r="H52" s="486"/>
      <c r="I52" s="488"/>
    </row>
    <row r="53" spans="2:9" x14ac:dyDescent="0.3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 x14ac:dyDescent="0.3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 x14ac:dyDescent="0.3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 x14ac:dyDescent="0.3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" thickBot="1" x14ac:dyDescent="0.35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" thickBot="1" x14ac:dyDescent="0.35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" thickBot="1" x14ac:dyDescent="0.35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" thickBot="1" x14ac:dyDescent="0.35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5.6" thickTop="1" thickBot="1" x14ac:dyDescent="0.35">
      <c r="B61" s="369"/>
      <c r="C61" s="489"/>
      <c r="D61" s="82"/>
      <c r="E61" s="82"/>
      <c r="F61" s="444"/>
      <c r="G61" s="82"/>
      <c r="H61" s="444"/>
      <c r="I61" s="299"/>
    </row>
    <row r="62" spans="2:9" ht="25.2" thickTop="1" thickBot="1" x14ac:dyDescent="0.35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" thickTop="1" x14ac:dyDescent="0.3">
      <c r="B63" s="549"/>
      <c r="C63" s="394" t="s">
        <v>536</v>
      </c>
      <c r="D63" s="395"/>
      <c r="E63" s="65"/>
      <c r="F63" s="529">
        <v>37.700000000000003</v>
      </c>
      <c r="G63" s="442"/>
      <c r="H63" s="529">
        <v>23</v>
      </c>
      <c r="I63" s="445"/>
    </row>
    <row r="64" spans="2:9" ht="15" thickBot="1" x14ac:dyDescent="0.35">
      <c r="B64" s="549"/>
      <c r="C64" s="389" t="s">
        <v>537</v>
      </c>
      <c r="D64" s="447"/>
      <c r="E64" s="448"/>
      <c r="F64" s="530">
        <v>83.2</v>
      </c>
      <c r="G64" s="449"/>
      <c r="H64" s="530">
        <v>550.1</v>
      </c>
      <c r="I64" s="450"/>
    </row>
    <row r="65" spans="2:10" ht="15" thickBot="1" x14ac:dyDescent="0.35">
      <c r="B65" s="549"/>
      <c r="C65" s="451" t="s">
        <v>538</v>
      </c>
      <c r="D65" s="451"/>
      <c r="E65" s="451"/>
      <c r="F65" s="531">
        <v>31</v>
      </c>
      <c r="G65" s="451"/>
      <c r="H65" s="531">
        <v>32</v>
      </c>
      <c r="I65" s="452"/>
    </row>
    <row r="66" spans="2:10" x14ac:dyDescent="0.3">
      <c r="B66" s="549"/>
      <c r="C66" s="82" t="s">
        <v>542</v>
      </c>
      <c r="D66" s="82"/>
      <c r="E66" s="82"/>
      <c r="F66" s="532">
        <v>34100.6</v>
      </c>
      <c r="G66" s="82"/>
      <c r="H66" s="532">
        <v>34253.699999999997</v>
      </c>
      <c r="I66" s="421"/>
    </row>
    <row r="67" spans="2:10" ht="15" thickBot="1" x14ac:dyDescent="0.35">
      <c r="B67" s="549"/>
      <c r="C67" s="548" t="s">
        <v>539</v>
      </c>
      <c r="D67" s="389"/>
      <c r="E67" s="389"/>
      <c r="F67" s="533">
        <v>6481</v>
      </c>
      <c r="G67" s="389"/>
      <c r="H67" s="533">
        <v>5979.4</v>
      </c>
      <c r="I67" s="446"/>
    </row>
    <row r="68" spans="2:10" x14ac:dyDescent="0.3">
      <c r="B68" s="549"/>
      <c r="C68" s="82" t="s">
        <v>540</v>
      </c>
      <c r="D68" s="82"/>
      <c r="E68" s="82"/>
      <c r="F68" s="532">
        <v>40581.561999999998</v>
      </c>
      <c r="G68" s="82"/>
      <c r="H68" s="532">
        <v>40233.084999999999</v>
      </c>
      <c r="I68" s="421"/>
    </row>
    <row r="69" spans="2:10" ht="15" thickBot="1" x14ac:dyDescent="0.35">
      <c r="B69" s="549"/>
      <c r="C69" s="389" t="s">
        <v>541</v>
      </c>
      <c r="D69" s="389"/>
      <c r="E69" s="389"/>
      <c r="F69" s="533">
        <v>0</v>
      </c>
      <c r="G69" s="389"/>
      <c r="H69" s="533">
        <v>0</v>
      </c>
      <c r="I69" s="446"/>
    </row>
    <row r="70" spans="2:10" ht="15" thickBot="1" x14ac:dyDescent="0.35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" thickBot="1" x14ac:dyDescent="0.35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 x14ac:dyDescent="0.35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" thickTop="1" x14ac:dyDescent="0.3">
      <c r="B73" s="369"/>
      <c r="C73" s="367" t="s">
        <v>582</v>
      </c>
      <c r="D73" s="368"/>
      <c r="E73" s="368"/>
      <c r="F73" s="515"/>
      <c r="G73" s="368"/>
      <c r="H73" s="518"/>
      <c r="I73" s="438"/>
    </row>
    <row r="74" spans="2:10" ht="15" thickBot="1" x14ac:dyDescent="0.35">
      <c r="B74" s="369"/>
      <c r="C74" s="388" t="s">
        <v>553</v>
      </c>
      <c r="D74" s="389"/>
      <c r="E74" s="389"/>
      <c r="F74" s="512"/>
      <c r="G74" s="389"/>
      <c r="H74" s="517"/>
      <c r="I74" s="390"/>
    </row>
    <row r="75" spans="2:10" ht="15" thickBot="1" x14ac:dyDescent="0.35">
      <c r="B75" s="369"/>
      <c r="C75" s="458" t="s">
        <v>554</v>
      </c>
      <c r="D75" s="469"/>
      <c r="E75" s="451"/>
      <c r="F75" s="513"/>
      <c r="G75" s="451"/>
      <c r="H75" s="519"/>
      <c r="I75" s="463"/>
    </row>
    <row r="76" spans="2:10" x14ac:dyDescent="0.3">
      <c r="B76" s="369"/>
      <c r="C76" s="464" t="s">
        <v>556</v>
      </c>
      <c r="D76" s="82"/>
      <c r="E76" s="82"/>
      <c r="F76" s="516"/>
      <c r="G76" s="82"/>
      <c r="H76" s="516"/>
      <c r="I76" s="386"/>
    </row>
    <row r="77" spans="2:10" ht="15" thickBot="1" x14ac:dyDescent="0.35">
      <c r="B77" s="369"/>
      <c r="C77" s="467" t="s">
        <v>557</v>
      </c>
      <c r="D77" s="389"/>
      <c r="E77" s="389"/>
      <c r="F77" s="517"/>
      <c r="G77" s="389"/>
      <c r="H77" s="517"/>
      <c r="I77" s="468"/>
    </row>
    <row r="78" spans="2:10" x14ac:dyDescent="0.3">
      <c r="B78" s="369"/>
      <c r="C78" s="464" t="s">
        <v>558</v>
      </c>
      <c r="D78" s="300"/>
      <c r="E78" s="300"/>
      <c r="F78" s="516"/>
      <c r="G78" s="300"/>
      <c r="H78" s="516"/>
      <c r="I78" s="386"/>
    </row>
    <row r="79" spans="2:10" ht="15" thickBot="1" x14ac:dyDescent="0.35">
      <c r="B79" s="369"/>
      <c r="C79" s="467" t="s">
        <v>559</v>
      </c>
      <c r="D79" s="490"/>
      <c r="E79" s="490"/>
      <c r="F79" s="517"/>
      <c r="G79" s="490"/>
      <c r="H79" s="517"/>
      <c r="I79" s="468"/>
    </row>
    <row r="80" spans="2:10" ht="15" thickBot="1" x14ac:dyDescent="0.35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 x14ac:dyDescent="0.3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" thickBot="1" x14ac:dyDescent="0.35">
      <c r="A82" s="429"/>
      <c r="B82" s="369"/>
      <c r="C82" s="453" t="s">
        <v>498</v>
      </c>
      <c r="D82" s="454"/>
      <c r="E82" s="455"/>
      <c r="F82" s="521"/>
      <c r="G82" s="456"/>
      <c r="H82" s="521"/>
      <c r="I82" s="457"/>
    </row>
    <row r="83" spans="1:9" ht="15" thickBot="1" x14ac:dyDescent="0.35">
      <c r="A83" s="429"/>
      <c r="B83" s="369"/>
      <c r="C83" s="458" t="s">
        <v>497</v>
      </c>
      <c r="D83" s="459"/>
      <c r="E83" s="460"/>
      <c r="F83" s="522"/>
      <c r="G83" s="461"/>
      <c r="H83" s="522"/>
      <c r="I83" s="462"/>
    </row>
    <row r="84" spans="1:9" x14ac:dyDescent="0.3">
      <c r="A84" s="429"/>
      <c r="B84" s="369"/>
      <c r="C84" s="369" t="s">
        <v>398</v>
      </c>
      <c r="D84" s="82"/>
      <c r="E84" s="82"/>
      <c r="F84" s="523"/>
      <c r="G84" s="82"/>
      <c r="H84" s="523"/>
      <c r="I84" s="299"/>
    </row>
    <row r="85" spans="1:9" x14ac:dyDescent="0.3">
      <c r="A85" s="429"/>
      <c r="B85" s="369"/>
      <c r="C85" s="369" t="s">
        <v>384</v>
      </c>
      <c r="D85" s="82"/>
      <c r="E85" s="82"/>
      <c r="F85" s="523"/>
      <c r="G85" s="82"/>
      <c r="H85" s="523"/>
      <c r="I85" s="299"/>
    </row>
    <row r="86" spans="1:9" x14ac:dyDescent="0.3">
      <c r="A86" s="429"/>
      <c r="B86" s="369"/>
      <c r="C86" s="369" t="s">
        <v>399</v>
      </c>
      <c r="D86" s="82"/>
      <c r="E86" s="82"/>
      <c r="F86" s="523"/>
      <c r="G86" s="82"/>
      <c r="H86" s="523"/>
      <c r="I86" s="299"/>
    </row>
    <row r="87" spans="1:9" x14ac:dyDescent="0.3">
      <c r="A87" s="429"/>
      <c r="B87" s="369"/>
      <c r="C87" s="369" t="s">
        <v>400</v>
      </c>
      <c r="D87" s="82"/>
      <c r="E87" s="82"/>
      <c r="F87" s="523"/>
      <c r="G87" s="82"/>
      <c r="H87" s="523"/>
      <c r="I87" s="299"/>
    </row>
    <row r="88" spans="1:9" x14ac:dyDescent="0.3">
      <c r="A88" s="429"/>
      <c r="B88" s="369"/>
      <c r="C88" s="369" t="s">
        <v>401</v>
      </c>
      <c r="D88" s="82"/>
      <c r="E88" s="82"/>
      <c r="F88" s="523"/>
      <c r="G88" s="82"/>
      <c r="H88" s="523"/>
      <c r="I88" s="299"/>
    </row>
    <row r="89" spans="1:9" x14ac:dyDescent="0.3">
      <c r="A89" s="429"/>
      <c r="B89" s="369"/>
      <c r="C89" s="369" t="s">
        <v>402</v>
      </c>
      <c r="D89" s="82"/>
      <c r="E89" s="82"/>
      <c r="F89" s="526"/>
      <c r="G89" s="82"/>
      <c r="H89" s="523"/>
      <c r="I89" s="299"/>
    </row>
    <row r="90" spans="1:9" ht="15" thickBot="1" x14ac:dyDescent="0.35">
      <c r="A90" s="429"/>
      <c r="B90" s="369"/>
      <c r="C90" s="369" t="s">
        <v>395</v>
      </c>
      <c r="D90" s="82"/>
      <c r="E90" s="82"/>
      <c r="F90" s="527"/>
      <c r="G90" s="82"/>
      <c r="H90" s="524"/>
      <c r="I90" s="299"/>
    </row>
    <row r="91" spans="1:9" ht="15.6" thickTop="1" thickBot="1" x14ac:dyDescent="0.35">
      <c r="A91" s="429"/>
      <c r="B91" s="369"/>
      <c r="C91" s="418" t="s">
        <v>396</v>
      </c>
      <c r="D91" s="419"/>
      <c r="E91" s="419"/>
      <c r="F91" s="528"/>
      <c r="G91" s="419"/>
      <c r="H91" s="525"/>
      <c r="I91" s="420"/>
    </row>
    <row r="92" spans="1:9" ht="15.6" thickTop="1" thickBot="1" x14ac:dyDescent="0.35">
      <c r="A92" s="429"/>
      <c r="B92" s="369"/>
      <c r="C92" s="369" t="s">
        <v>482</v>
      </c>
      <c r="D92" s="82"/>
      <c r="E92" s="82"/>
      <c r="F92" s="524"/>
      <c r="G92" s="82"/>
      <c r="H92" s="524"/>
      <c r="I92" s="421"/>
    </row>
    <row r="93" spans="1:9" ht="15.6" thickTop="1" thickBot="1" x14ac:dyDescent="0.35">
      <c r="A93" s="429"/>
      <c r="B93" s="369"/>
      <c r="C93" s="418" t="s">
        <v>397</v>
      </c>
      <c r="D93" s="419"/>
      <c r="E93" s="419"/>
      <c r="F93" s="525"/>
      <c r="G93" s="419"/>
      <c r="H93" s="525"/>
      <c r="I93" s="422"/>
    </row>
    <row r="94" spans="1:9" ht="15.6" thickTop="1" thickBot="1" x14ac:dyDescent="0.35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5.6" thickTop="1" thickBot="1" x14ac:dyDescent="0.35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" thickTop="1" x14ac:dyDescent="0.3">
      <c r="A96" s="429"/>
      <c r="B96" s="369"/>
      <c r="C96" s="369" t="s">
        <v>368</v>
      </c>
      <c r="D96" s="82"/>
      <c r="E96" s="82"/>
      <c r="F96" s="628"/>
      <c r="G96" s="628"/>
      <c r="H96" s="629"/>
      <c r="I96" s="299"/>
    </row>
    <row r="97" spans="1:9" ht="15" thickBot="1" x14ac:dyDescent="0.35">
      <c r="A97" s="429"/>
      <c r="B97" s="369"/>
      <c r="C97" s="408"/>
      <c r="D97" s="409"/>
      <c r="E97" s="409"/>
      <c r="F97" s="630"/>
      <c r="G97" s="630"/>
      <c r="H97" s="631"/>
      <c r="I97" s="410"/>
    </row>
    <row r="98" spans="1:9" ht="15" thickTop="1" x14ac:dyDescent="0.3">
      <c r="A98" s="429"/>
      <c r="B98" s="369"/>
      <c r="C98" s="428" t="s">
        <v>223</v>
      </c>
      <c r="D98" s="82"/>
      <c r="E98" s="82"/>
      <c r="F98" s="632"/>
      <c r="G98" s="632"/>
      <c r="H98" s="633"/>
      <c r="I98" s="299"/>
    </row>
    <row r="99" spans="1:9" x14ac:dyDescent="0.3">
      <c r="A99" s="429"/>
      <c r="B99" s="369"/>
      <c r="C99" s="369" t="s">
        <v>225</v>
      </c>
      <c r="D99" s="82"/>
      <c r="E99" s="82"/>
      <c r="F99" s="634" t="s">
        <v>597</v>
      </c>
      <c r="G99" s="635"/>
      <c r="H99" s="636"/>
      <c r="I99" s="299"/>
    </row>
    <row r="100" spans="1:9" x14ac:dyDescent="0.3">
      <c r="A100" s="429"/>
      <c r="B100" s="369"/>
      <c r="C100" s="369" t="s">
        <v>227</v>
      </c>
      <c r="D100" s="82"/>
      <c r="E100" s="82"/>
      <c r="F100" s="635" t="s">
        <v>590</v>
      </c>
      <c r="G100" s="635"/>
      <c r="H100" s="636"/>
      <c r="I100" s="299"/>
    </row>
    <row r="101" spans="1:9" ht="18" customHeight="1" x14ac:dyDescent="0.3">
      <c r="A101" s="429"/>
      <c r="B101" s="369"/>
      <c r="C101" s="369" t="s">
        <v>229</v>
      </c>
      <c r="D101" s="82"/>
      <c r="E101" s="82"/>
      <c r="F101" s="635" t="s">
        <v>591</v>
      </c>
      <c r="G101" s="635"/>
      <c r="H101" s="636"/>
      <c r="I101" s="299"/>
    </row>
    <row r="102" spans="1:9" ht="15" thickBot="1" x14ac:dyDescent="0.35">
      <c r="A102" s="429"/>
      <c r="B102" s="369"/>
      <c r="C102" s="408" t="s">
        <v>369</v>
      </c>
      <c r="D102" s="409"/>
      <c r="E102" s="409"/>
      <c r="F102" s="626"/>
      <c r="G102" s="626"/>
      <c r="H102" s="627"/>
      <c r="I102" s="410"/>
    </row>
    <row r="103" spans="1:9" ht="15.6" thickTop="1" thickBot="1" x14ac:dyDescent="0.35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 x14ac:dyDescent="0.3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" thickBot="1" x14ac:dyDescent="0.35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" thickTop="1" x14ac:dyDescent="0.3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 x14ac:dyDescent="0.3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 x14ac:dyDescent="0.3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 x14ac:dyDescent="0.3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" thickBot="1" x14ac:dyDescent="0.35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" thickTop="1" x14ac:dyDescent="0.3"/>
    <row r="114" spans="1:10" s="14" customFormat="1" x14ac:dyDescent="0.3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 x14ac:dyDescent="0.3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 x14ac:dyDescent="0.3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 x14ac:dyDescent="0.3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 x14ac:dyDescent="0.3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 x14ac:dyDescent="0.3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 x14ac:dyDescent="0.3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 x14ac:dyDescent="0.3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algorithmName="SHA-512" hashValue="wwNEDGtjmhtCRx1ovfVNcO2+jlMZWfhBmhUDc+SZbqyqLs3sGS5ygHMTStGH2V7vIyKhS1pPI3sVUSB8Z5wKgQ==" saltValue="AcvPVvKwmTrZeUJmHCJyxQ==" spinCount="100000" sheet="1" selectLockedCells="1"/>
  <protectedRanges>
    <protectedRange sqref="C4:I7" name="Range1"/>
  </protectedRanges>
  <mergeCells count="31"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</mergeCells>
  <conditionalFormatting sqref="D37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6">
    <cfRule type="expression" dxfId="42" priority="2">
      <formula>F37&lt;&gt;""</formula>
    </cfRule>
    <cfRule type="expression" dxfId="41" priority="6">
      <formula>$D37&lt;&gt;""</formula>
    </cfRule>
  </conditionalFormatting>
  <conditionalFormatting sqref="F51">
    <cfRule type="expression" dxfId="40" priority="15">
      <formula>AND(OR($C$7=$C$50), F51="")</formula>
    </cfRule>
  </conditionalFormatting>
  <conditionalFormatting sqref="F53:F60">
    <cfRule type="expression" dxfId="39" priority="17">
      <formula>AND(OR($C$7=$C$50), F53="")</formula>
    </cfRule>
  </conditionalFormatting>
  <conditionalFormatting sqref="F63:F69 H63:H69">
    <cfRule type="expression" dxfId="38" priority="13">
      <formula>AND(OR($C$7=$C$62), F63="")</formula>
    </cfRule>
  </conditionalFormatting>
  <conditionalFormatting sqref="F70">
    <cfRule type="containsText" dxfId="37" priority="23" operator="containsText" text="Klaida">
      <formula>NOT(ISERROR(SEARCH("Klaida",F70)))</formula>
    </cfRule>
  </conditionalFormatting>
  <conditionalFormatting sqref="F73:F79 H73:H79">
    <cfRule type="expression" dxfId="36" priority="12">
      <formula>AND(OR($C$7=$C$72), F73="")</formula>
    </cfRule>
  </conditionalFormatting>
  <conditionalFormatting sqref="F82:F93 H82:H93">
    <cfRule type="expression" dxfId="35" priority="11">
      <formula>AND(OR($C$7=$C$81), F82="")</formula>
    </cfRule>
  </conditionalFormatting>
  <conditionalFormatting sqref="F28:H31 F13:H16 F19:H24">
    <cfRule type="containsBlanks" dxfId="34" priority="21">
      <formula>LEN(TRIM(F13))=0</formula>
    </cfRule>
  </conditionalFormatting>
  <conditionalFormatting sqref="F29:H31">
    <cfRule type="expression" dxfId="33" priority="3">
      <formula>$F$28="Ne"</formula>
    </cfRule>
    <cfRule type="expression" dxfId="32" priority="4">
      <formula>$F$28="Taip"</formula>
    </cfRule>
  </conditionalFormatting>
  <conditionalFormatting sqref="H36">
    <cfRule type="cellIs" dxfId="31" priority="9" operator="equal">
      <formula>0</formula>
    </cfRule>
  </conditionalFormatting>
  <conditionalFormatting sqref="H37:H46">
    <cfRule type="expression" dxfId="30" priority="1">
      <formula>H37&lt;&gt;""</formula>
    </cfRule>
    <cfRule type="expression" dxfId="29" priority="5">
      <formula>$D37&lt;&gt;""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xWindow="768" yWindow="653" count="12">
    <dataValidation type="list" allowBlank="1" showInputMessage="1" showErrorMessage="1" prompt="Prašome pasirinkti atsakymo variantą" sqref="F31:H31 F13:H13 F19:H19 F15:H15" xr:uid="{80C42759-97EE-406A-BBA2-DC34C8D8AB71}">
      <formula1>"Taip,Ne"</formula1>
    </dataValidation>
    <dataValidation allowBlank="1" showInputMessage="1" showErrorMessage="1" prompt="Įrašykite datą" sqref="F14:H14" xr:uid="{45D3B2BA-A6A6-46F8-ADFA-5EE3FFA36345}"/>
    <dataValidation allowBlank="1" showInputMessage="1" showErrorMessage="1" prompt="Prašome įrašyti atsakymą" sqref="F24:H24 F22:H22 F20:H20" xr:uid="{446AA5D1-92DE-4FEB-8410-88AE0B973532}"/>
    <dataValidation type="list" allowBlank="1" showInputMessage="1" showErrorMessage="1" prompt="Prašome pasirinkti atsakymo variantą" sqref="F23:H23" xr:uid="{0F6F9C13-E4A3-41B1-8ECF-A64842099693}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 xr:uid="{A8ACDB27-43C5-4ADB-9935-1A4E081F4196}"/>
    <dataValidation type="list" allowBlank="1" showInputMessage="1" showErrorMessage="1" prompt="Pasirinkite atsakymą. _x000a_Jei atsakymas yra &quot;Ne&quot;, į kitus klausimus atsakinėti nereikia." sqref="F28:H28" xr:uid="{78A219AB-478D-465C-8D9D-2B3FB96AF59A}">
      <formula1>"Taip,Ne, Yra sudaryta Stebėtojų taryba"</formula1>
    </dataValidation>
    <dataValidation type="list" allowBlank="1" showInputMessage="1" showErrorMessage="1" prompt="Pasirinkite atsakymo variantą_x000a_" sqref="F29:H29" xr:uid="{667B83E4-5B0E-4188-9B0D-4C4E1607D901}">
      <formula1>"Taip, Ne"</formula1>
    </dataValidation>
    <dataValidation type="list" allowBlank="1" showInputMessage="1" showErrorMessage="1" prompt="Prašome pasirinkti atsakymo variantą" sqref="F30:H30" xr:uid="{32F7D71B-DA2C-4783-99EC-803EF925BD3D}">
      <formula1>"Taip, Ne"</formula1>
    </dataValidation>
    <dataValidation type="list" allowBlank="1" showInputMessage="1" showErrorMessage="1" prompt="Prašome pasirinkti atsakymo variantą" sqref="F21:H21" xr:uid="{AD39F201-D409-4981-9781-12F7E7D8D317}">
      <formula1>"2019,2020,2021,2022,2023,2024,2025, Kita (Pastabose pažymėkite atsakymą)"</formula1>
    </dataValidation>
    <dataValidation allowBlank="1" showInputMessage="1" showErrorMessage="1" prompt="Pavyzdžiai:_x000a_Gatvių remontas_x000a_Miesto priežiūra_x000a_Šildymo ir karšto vandens sistemų priežiūra_x000a_Daugiabučių namų ir kitų pastatų techninė priežiūra" sqref="D38:D46" xr:uid="{8B17E53D-CB56-47C6-A7AF-FD3631064BFD}"/>
    <dataValidation allowBlank="1" showInputMessage="1" showErrorMessage="1" prompt="Pavyzdžiai:_x000a_Gatvių remontas_x000a_Miesto priežiūra_x000a_Šildymo ir karšto vandens sistemų priežiūra_x000a_Daugiabučių namų ir kitų pastatų techninė priežiūra_x000a_Vandens tiekimas_x000a_Nuotekų valymas_x000a_Keleivių pervežimas_x000a_Autobusų parko veikla" sqref="D37" xr:uid="{3E6E90F8-88CE-4F73-BE78-49B905490AB4}"/>
    <dataValidation type="list" allowBlank="1" showInputMessage="1" showErrorMessage="1" prompt="Prašome pasirinkti atsakymo variantą" sqref="F16:H16" xr:uid="{EE751F8C-2D21-4886-B31E-70E33232CEAC}">
      <formula1>"Taip,Ne, Iš dalies/dalinai"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topLeftCell="A2" zoomScaleNormal="100" zoomScaleSheetLayoutView="100" workbookViewId="0">
      <selection activeCell="E14" sqref="E14:F14"/>
    </sheetView>
  </sheetViews>
  <sheetFormatPr defaultColWidth="9.109375" defaultRowHeight="14.4" x14ac:dyDescent="0.3"/>
  <cols>
    <col min="1" max="1" width="1.44140625" style="12" customWidth="1"/>
    <col min="2" max="2" width="2.5546875" style="12" customWidth="1"/>
    <col min="3" max="3" width="7.33203125" style="12" customWidth="1"/>
    <col min="4" max="4" width="30.5546875" style="12" customWidth="1"/>
    <col min="5" max="5" width="38.33203125" style="12" customWidth="1"/>
    <col min="6" max="6" width="19" style="12" customWidth="1"/>
    <col min="7" max="7" width="2.6640625" style="12" customWidth="1"/>
    <col min="8" max="8" width="2.5546875" style="12" customWidth="1"/>
    <col min="9" max="9" width="7.33203125" style="12" customWidth="1"/>
    <col min="10" max="10" width="30.5546875" style="12" customWidth="1"/>
    <col min="11" max="11" width="38.33203125" style="12" customWidth="1"/>
    <col min="12" max="12" width="18.88671875" style="12" customWidth="1"/>
    <col min="13" max="13" width="2.6640625" style="12" customWidth="1"/>
    <col min="14" max="14" width="3.6640625" style="12" customWidth="1"/>
    <col min="15" max="15" width="9.109375" style="12" hidden="1" customWidth="1"/>
    <col min="16" max="16384" width="9.109375" style="12"/>
  </cols>
  <sheetData>
    <row r="1" spans="2:15" ht="9" customHeight="1" thickBot="1" x14ac:dyDescent="0.35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 x14ac:dyDescent="0.3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3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704" t="s">
        <v>348</v>
      </c>
      <c r="L3" s="705"/>
      <c r="M3" s="217"/>
    </row>
    <row r="4" spans="2:15" ht="15" customHeight="1" x14ac:dyDescent="0.3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 x14ac:dyDescent="0.3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3">
      <c r="B6" s="216"/>
      <c r="C6" s="710" t="s">
        <v>350</v>
      </c>
      <c r="D6" s="711"/>
      <c r="E6" s="711"/>
      <c r="F6" s="711"/>
      <c r="G6" s="711"/>
      <c r="H6" s="711"/>
      <c r="I6" s="711"/>
      <c r="J6" s="711"/>
      <c r="K6" s="711"/>
      <c r="L6" s="711"/>
      <c r="M6" s="712"/>
    </row>
    <row r="7" spans="2:15" ht="15" hidden="1" customHeight="1" x14ac:dyDescent="0.3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3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" thickBot="1" x14ac:dyDescent="0.35">
      <c r="B9" s="216"/>
      <c r="C9" s="706" t="s">
        <v>7</v>
      </c>
      <c r="D9" s="707"/>
      <c r="E9" s="708" t="str">
        <f>'Finansiniai duomenys'!C8</f>
        <v>UAB Kretingos šilumos tinklai</v>
      </c>
      <c r="F9" s="708"/>
      <c r="G9" s="708"/>
      <c r="H9" s="708"/>
      <c r="I9" s="708"/>
      <c r="J9" s="708"/>
      <c r="K9" s="13"/>
      <c r="L9" s="13"/>
      <c r="M9" s="217"/>
    </row>
    <row r="10" spans="2:15" ht="15" thickBot="1" x14ac:dyDescent="0.35">
      <c r="B10" s="216"/>
      <c r="C10" s="706" t="s">
        <v>9</v>
      </c>
      <c r="D10" s="707"/>
      <c r="E10" s="709" t="str">
        <f>'Finansiniai duomenys'!C9</f>
        <v xml:space="preserve">Kretingos rajono savivaldybė </v>
      </c>
      <c r="F10" s="709"/>
      <c r="G10" s="709"/>
      <c r="H10" s="709"/>
      <c r="I10" s="709"/>
      <c r="J10" s="709"/>
      <c r="K10" s="13"/>
      <c r="L10" s="13"/>
      <c r="M10" s="217"/>
    </row>
    <row r="11" spans="2:15" ht="15" thickBot="1" x14ac:dyDescent="0.35">
      <c r="B11" s="216"/>
      <c r="C11" s="706" t="s">
        <v>13</v>
      </c>
      <c r="D11" s="707"/>
      <c r="E11" s="709">
        <f>'Finansiniai duomenys'!C10</f>
        <v>164294882</v>
      </c>
      <c r="F11" s="709"/>
      <c r="G11" s="709"/>
      <c r="H11" s="709"/>
      <c r="I11" s="709"/>
      <c r="J11" s="709"/>
      <c r="K11" s="13"/>
      <c r="L11" s="13"/>
      <c r="M11" s="217"/>
    </row>
    <row r="12" spans="2:15" x14ac:dyDescent="0.3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3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 x14ac:dyDescent="0.3">
      <c r="B14" s="216"/>
      <c r="C14" s="677" t="s">
        <v>501</v>
      </c>
      <c r="D14" s="678"/>
      <c r="E14" s="647"/>
      <c r="F14" s="679"/>
      <c r="G14" s="242"/>
      <c r="H14" s="245"/>
      <c r="I14" s="675" t="s">
        <v>503</v>
      </c>
      <c r="J14" s="676"/>
      <c r="K14" s="647"/>
      <c r="L14" s="648"/>
      <c r="M14" s="218"/>
    </row>
    <row r="15" spans="2:15" ht="26.4" customHeight="1" thickBot="1" x14ac:dyDescent="0.35">
      <c r="B15" s="216"/>
      <c r="C15" s="677" t="s">
        <v>502</v>
      </c>
      <c r="D15" s="685"/>
      <c r="E15" s="685"/>
      <c r="F15" s="700"/>
      <c r="G15" s="136"/>
      <c r="H15" s="245"/>
      <c r="I15" s="682" t="s">
        <v>504</v>
      </c>
      <c r="J15" s="683"/>
      <c r="K15" s="683"/>
      <c r="L15" s="684"/>
      <c r="M15" s="219"/>
    </row>
    <row r="16" spans="2:15" ht="49.5" customHeight="1" thickBot="1" x14ac:dyDescent="0.35">
      <c r="B16" s="216"/>
      <c r="C16" s="677" t="s">
        <v>480</v>
      </c>
      <c r="D16" s="685"/>
      <c r="E16" s="698"/>
      <c r="F16" s="699"/>
      <c r="G16" s="137"/>
      <c r="H16" s="246"/>
      <c r="I16" s="675" t="s">
        <v>505</v>
      </c>
      <c r="J16" s="675"/>
      <c r="K16" s="673"/>
      <c r="L16" s="674"/>
      <c r="M16" s="218"/>
    </row>
    <row r="17" spans="2:13" ht="40.5" customHeight="1" x14ac:dyDescent="0.3">
      <c r="B17" s="216"/>
      <c r="C17" s="677" t="s">
        <v>352</v>
      </c>
      <c r="D17" s="685"/>
      <c r="E17" s="680"/>
      <c r="F17" s="681"/>
      <c r="G17" s="242"/>
      <c r="H17" s="246"/>
      <c r="I17" s="685" t="s">
        <v>352</v>
      </c>
      <c r="J17" s="685"/>
      <c r="K17" s="680"/>
      <c r="L17" s="681"/>
      <c r="M17" s="218"/>
    </row>
    <row r="18" spans="2:13" x14ac:dyDescent="0.3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 x14ac:dyDescent="0.3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 x14ac:dyDescent="0.3">
      <c r="B20" s="216"/>
      <c r="C20" s="694" t="s">
        <v>508</v>
      </c>
      <c r="D20" s="689"/>
      <c r="E20" s="689"/>
      <c r="F20" s="695"/>
      <c r="G20" s="19"/>
      <c r="H20" s="245"/>
      <c r="I20" s="689" t="s">
        <v>506</v>
      </c>
      <c r="J20" s="689"/>
      <c r="K20" s="689"/>
      <c r="L20" s="689"/>
      <c r="M20" s="220"/>
    </row>
    <row r="21" spans="2:13" x14ac:dyDescent="0.3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 x14ac:dyDescent="0.3">
      <c r="B22" s="216"/>
      <c r="C22" s="696" t="s">
        <v>509</v>
      </c>
      <c r="D22" s="690"/>
      <c r="E22" s="690"/>
      <c r="F22" s="697"/>
      <c r="G22" s="243"/>
      <c r="H22" s="245"/>
      <c r="I22" s="690" t="s">
        <v>507</v>
      </c>
      <c r="J22" s="690"/>
      <c r="K22" s="690"/>
      <c r="L22" s="690"/>
      <c r="M22" s="221"/>
    </row>
    <row r="23" spans="2:13" ht="24" x14ac:dyDescent="0.3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 x14ac:dyDescent="0.3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 x14ac:dyDescent="0.3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 x14ac:dyDescent="0.3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 x14ac:dyDescent="0.3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 x14ac:dyDescent="0.3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 x14ac:dyDescent="0.3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 x14ac:dyDescent="0.3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 x14ac:dyDescent="0.3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 x14ac:dyDescent="0.3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 x14ac:dyDescent="0.3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 x14ac:dyDescent="0.3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 x14ac:dyDescent="0.3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 x14ac:dyDescent="0.3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 x14ac:dyDescent="0.3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 x14ac:dyDescent="0.3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 x14ac:dyDescent="0.3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 x14ac:dyDescent="0.3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 x14ac:dyDescent="0.3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 x14ac:dyDescent="0.3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 x14ac:dyDescent="0.3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 x14ac:dyDescent="0.3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 x14ac:dyDescent="0.3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 x14ac:dyDescent="0.3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 x14ac:dyDescent="0.3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 x14ac:dyDescent="0.3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 x14ac:dyDescent="0.3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 x14ac:dyDescent="0.3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 x14ac:dyDescent="0.3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 x14ac:dyDescent="0.3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 x14ac:dyDescent="0.3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 x14ac:dyDescent="0.3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 x14ac:dyDescent="0.3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 x14ac:dyDescent="0.3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 x14ac:dyDescent="0.3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 x14ac:dyDescent="0.3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 x14ac:dyDescent="0.3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 x14ac:dyDescent="0.3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 x14ac:dyDescent="0.3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 x14ac:dyDescent="0.3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 x14ac:dyDescent="0.3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 x14ac:dyDescent="0.3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 x14ac:dyDescent="0.3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 x14ac:dyDescent="0.3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 x14ac:dyDescent="0.3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 x14ac:dyDescent="0.3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 x14ac:dyDescent="0.3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 x14ac:dyDescent="0.3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 x14ac:dyDescent="0.3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 x14ac:dyDescent="0.3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 x14ac:dyDescent="0.3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 x14ac:dyDescent="0.3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 x14ac:dyDescent="0.3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 x14ac:dyDescent="0.3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 x14ac:dyDescent="0.3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 x14ac:dyDescent="0.3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 x14ac:dyDescent="0.3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 x14ac:dyDescent="0.3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 x14ac:dyDescent="0.3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 x14ac:dyDescent="0.3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 x14ac:dyDescent="0.3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 x14ac:dyDescent="0.3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3">
      <c r="B85" s="216"/>
      <c r="C85" s="701" t="s">
        <v>216</v>
      </c>
      <c r="D85" s="701"/>
      <c r="E85" s="701"/>
      <c r="F85" s="701"/>
      <c r="G85" s="701"/>
      <c r="H85" s="701"/>
      <c r="I85" s="701"/>
      <c r="J85" s="701"/>
      <c r="K85" s="701"/>
      <c r="L85" s="701"/>
      <c r="M85" s="224"/>
    </row>
    <row r="86" spans="2:13" ht="66" customHeight="1" x14ac:dyDescent="0.3">
      <c r="B86" s="216"/>
      <c r="C86" s="693" t="s">
        <v>357</v>
      </c>
      <c r="D86" s="683"/>
      <c r="E86" s="683"/>
      <c r="F86" s="702"/>
      <c r="G86" s="702"/>
      <c r="H86" s="702"/>
      <c r="I86" s="702"/>
      <c r="J86" s="702"/>
      <c r="K86" s="702"/>
      <c r="L86" s="702"/>
      <c r="M86" s="217"/>
    </row>
    <row r="87" spans="2:13" ht="20.25" customHeight="1" x14ac:dyDescent="0.3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 x14ac:dyDescent="0.3">
      <c r="B88" s="216"/>
      <c r="C88" s="691" t="s">
        <v>223</v>
      </c>
      <c r="D88" s="692"/>
      <c r="E88" s="692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 x14ac:dyDescent="0.3">
      <c r="B89" s="216"/>
      <c r="C89" s="693" t="s">
        <v>225</v>
      </c>
      <c r="D89" s="683"/>
      <c r="E89" s="683"/>
      <c r="F89" s="703"/>
      <c r="G89" s="703"/>
      <c r="H89" s="703"/>
      <c r="I89" s="703"/>
      <c r="J89" s="703"/>
      <c r="K89" s="703"/>
      <c r="L89" s="703"/>
      <c r="M89" s="225"/>
    </row>
    <row r="90" spans="2:13" ht="15.75" customHeight="1" x14ac:dyDescent="0.3">
      <c r="B90" s="216"/>
      <c r="C90" s="693" t="s">
        <v>227</v>
      </c>
      <c r="D90" s="683"/>
      <c r="E90" s="683"/>
      <c r="F90" s="703"/>
      <c r="G90" s="703"/>
      <c r="H90" s="703"/>
      <c r="I90" s="703"/>
      <c r="J90" s="703"/>
      <c r="K90" s="703"/>
      <c r="L90" s="703"/>
      <c r="M90" s="225"/>
    </row>
    <row r="91" spans="2:13" ht="15.75" customHeight="1" x14ac:dyDescent="0.3">
      <c r="B91" s="216"/>
      <c r="C91" s="693" t="s">
        <v>229</v>
      </c>
      <c r="D91" s="683"/>
      <c r="E91" s="683"/>
      <c r="F91" s="703"/>
      <c r="G91" s="703"/>
      <c r="H91" s="703"/>
      <c r="I91" s="703"/>
      <c r="J91" s="703"/>
      <c r="K91" s="703"/>
      <c r="L91" s="703"/>
      <c r="M91" s="225"/>
    </row>
    <row r="92" spans="2:13" ht="21" customHeight="1" x14ac:dyDescent="0.3">
      <c r="B92" s="216"/>
      <c r="C92" s="686" t="s">
        <v>231</v>
      </c>
      <c r="D92" s="675"/>
      <c r="E92" s="675"/>
      <c r="F92" s="137"/>
      <c r="G92" s="137"/>
      <c r="H92" s="137"/>
      <c r="I92" s="137"/>
      <c r="J92" s="137"/>
      <c r="K92" s="137"/>
      <c r="L92" s="137"/>
      <c r="M92" s="225"/>
    </row>
    <row r="93" spans="2:13" ht="15" thickBot="1" x14ac:dyDescent="0.35">
      <c r="B93" s="226"/>
      <c r="C93" s="687"/>
      <c r="D93" s="688"/>
      <c r="E93" s="688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gwsVNmxt0ZQBL1solujWt0ftO1kkhJf5NkU2czSXJL6qCsryjzIpGaTwTAqsSACTnLDszEbGMDzzUSlH1CFOgA==" saltValue="5+kiFwlcDWpVRflk8Vm2vA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  <pageSetUpPr fitToPage="1"/>
  </sheetPr>
  <dimension ref="A1:XFC1048563"/>
  <sheetViews>
    <sheetView showGridLines="0" topLeftCell="A43" zoomScale="80" zoomScaleNormal="80" workbookViewId="0">
      <selection activeCell="C26" sqref="C26"/>
    </sheetView>
  </sheetViews>
  <sheetFormatPr defaultColWidth="0" defaultRowHeight="14.4" zeroHeight="1" x14ac:dyDescent="0.3"/>
  <cols>
    <col min="1" max="1" width="8.88671875" customWidth="1"/>
    <col min="2" max="2" width="8.88671875" style="82" customWidth="1"/>
    <col min="3" max="3" width="51.5546875" style="82" bestFit="1" customWidth="1"/>
    <col min="4" max="5" width="25.33203125" style="82" customWidth="1"/>
    <col min="6" max="6" width="29.5546875" style="82" customWidth="1"/>
    <col min="7" max="7" width="23.88671875" style="82" bestFit="1" customWidth="1"/>
    <col min="8" max="8" width="17.44140625" style="82" bestFit="1" customWidth="1"/>
    <col min="9" max="9" width="17.6640625" style="82" customWidth="1"/>
    <col min="10" max="10" width="19" style="82" customWidth="1"/>
    <col min="11" max="11" width="17.88671875" style="82" customWidth="1"/>
    <col min="12" max="12" width="18.88671875" style="82" customWidth="1"/>
    <col min="13" max="13" width="17.5546875" style="82" customWidth="1"/>
    <col min="14" max="14" width="18.5546875" style="82" customWidth="1"/>
    <col min="15" max="15" width="18" style="82" customWidth="1"/>
    <col min="16" max="16" width="18.44140625" style="82" customWidth="1"/>
    <col min="17" max="17" width="18" style="82" customWidth="1"/>
    <col min="18" max="18" width="19" style="82" customWidth="1"/>
    <col min="19" max="20" width="8.88671875" customWidth="1"/>
    <col min="21" max="16383" width="8.88671875" hidden="1"/>
    <col min="16384" max="16384" width="5.109375" hidden="1"/>
  </cols>
  <sheetData>
    <row r="1" spans="1:21" x14ac:dyDescent="0.3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 x14ac:dyDescent="0.3">
      <c r="A2" s="12"/>
      <c r="C2" s="128" t="s">
        <v>477</v>
      </c>
      <c r="O2" s="300"/>
      <c r="P2" s="300"/>
      <c r="T2" s="12"/>
      <c r="U2" t="s">
        <v>198</v>
      </c>
    </row>
    <row r="3" spans="1:21" ht="14.4" customHeight="1" x14ac:dyDescent="0.3">
      <c r="A3" s="12"/>
      <c r="C3" s="328"/>
      <c r="D3" s="327"/>
      <c r="E3" s="327"/>
      <c r="F3" s="322"/>
      <c r="G3" s="301" t="s">
        <v>7</v>
      </c>
      <c r="H3" s="723" t="str">
        <f>'Finansiniai duomenys'!C8</f>
        <v>UAB Kretingos šilumos tinklai</v>
      </c>
      <c r="I3" s="723"/>
      <c r="J3" s="723"/>
      <c r="K3" s="723"/>
      <c r="L3" s="723"/>
      <c r="N3" s="704" t="s">
        <v>348</v>
      </c>
      <c r="O3" s="704"/>
      <c r="P3" s="704"/>
      <c r="T3" s="12"/>
      <c r="U3" t="s">
        <v>201</v>
      </c>
    </row>
    <row r="4" spans="1:21" ht="13.95" customHeight="1" x14ac:dyDescent="0.3">
      <c r="A4" s="12"/>
      <c r="C4" s="725" t="s">
        <v>411</v>
      </c>
      <c r="D4" s="726"/>
      <c r="E4" s="726"/>
      <c r="F4" s="322"/>
      <c r="G4" s="301" t="s">
        <v>367</v>
      </c>
      <c r="H4" s="723" t="str">
        <f>IFERROR(VLOOKUP(H3,'Finansiniai duomenys'!R2:T232,3,FALSE),"")</f>
        <v xml:space="preserve">Kretingos rajono savivaldybė </v>
      </c>
      <c r="I4" s="723"/>
      <c r="J4" s="723"/>
      <c r="K4" s="723"/>
      <c r="L4" s="723"/>
      <c r="N4" s="704"/>
      <c r="O4" s="704"/>
      <c r="P4" s="704"/>
      <c r="T4" s="12"/>
    </row>
    <row r="5" spans="1:21" x14ac:dyDescent="0.3">
      <c r="A5" s="12"/>
      <c r="C5" s="725"/>
      <c r="D5" s="726"/>
      <c r="E5" s="726"/>
      <c r="F5" s="322"/>
      <c r="G5" s="302" t="s">
        <v>13</v>
      </c>
      <c r="H5" s="720">
        <f>IFERROR(VLOOKUP(H3,'Finansiniai duomenys'!R2:T232,2,FALSE),"")</f>
        <v>164294882</v>
      </c>
      <c r="I5" s="720"/>
      <c r="J5" s="720"/>
      <c r="K5" s="720"/>
      <c r="L5" s="720"/>
      <c r="N5" s="323" t="s">
        <v>475</v>
      </c>
      <c r="O5" s="300"/>
      <c r="P5" s="300"/>
      <c r="T5" s="12"/>
    </row>
    <row r="6" spans="1:21" s="284" customFormat="1" x14ac:dyDescent="0.3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 x14ac:dyDescent="0.3">
      <c r="A7" s="12"/>
      <c r="B7" s="82"/>
      <c r="C7" s="727" t="s">
        <v>478</v>
      </c>
      <c r="D7" s="728"/>
      <c r="E7" s="728"/>
      <c r="F7" s="122"/>
      <c r="G7" s="724" t="s">
        <v>403</v>
      </c>
      <c r="H7" s="724"/>
      <c r="I7" s="724"/>
      <c r="J7" s="724"/>
      <c r="K7" s="724"/>
      <c r="L7" s="283"/>
      <c r="M7" s="122"/>
      <c r="N7" s="122"/>
      <c r="O7" s="122"/>
      <c r="P7" s="122"/>
      <c r="Q7" s="122"/>
      <c r="R7" s="122"/>
      <c r="T7" s="12"/>
      <c r="U7"/>
    </row>
    <row r="8" spans="1:21" s="284" customFormat="1" x14ac:dyDescent="0.3">
      <c r="A8" s="12"/>
      <c r="B8" s="82"/>
      <c r="C8" s="728"/>
      <c r="D8" s="728"/>
      <c r="E8" s="728"/>
      <c r="F8" s="122"/>
      <c r="G8" s="724" t="s">
        <v>404</v>
      </c>
      <c r="H8" s="724"/>
      <c r="I8" s="724"/>
      <c r="J8" s="724"/>
      <c r="K8" s="724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 x14ac:dyDescent="0.3">
      <c r="A9" s="12"/>
      <c r="B9" s="82"/>
      <c r="C9" s="728"/>
      <c r="D9" s="728"/>
      <c r="E9" s="728"/>
      <c r="F9" s="122"/>
      <c r="G9" s="305" t="s">
        <v>484</v>
      </c>
      <c r="H9" s="305"/>
      <c r="I9" s="305"/>
      <c r="J9" s="305"/>
      <c r="K9" s="305"/>
      <c r="L9" s="283"/>
      <c r="M9" s="720"/>
      <c r="N9" s="720"/>
      <c r="O9" s="720"/>
      <c r="P9" s="720"/>
      <c r="Q9" s="720"/>
      <c r="R9" s="122"/>
      <c r="T9" s="12"/>
      <c r="U9"/>
    </row>
    <row r="10" spans="1:21" s="284" customFormat="1" ht="46.95" customHeight="1" x14ac:dyDescent="0.3">
      <c r="A10" s="12"/>
      <c r="B10" s="82"/>
      <c r="C10" s="728"/>
      <c r="D10" s="728"/>
      <c r="E10" s="728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 x14ac:dyDescent="0.3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" customHeight="1" x14ac:dyDescent="0.3">
      <c r="A12" s="12"/>
      <c r="C12" s="721" t="s">
        <v>532</v>
      </c>
      <c r="D12" s="722"/>
      <c r="E12" s="722"/>
      <c r="F12" s="722"/>
      <c r="G12" s="719" t="s">
        <v>405</v>
      </c>
      <c r="H12" s="719"/>
      <c r="I12" s="719" t="s">
        <v>405</v>
      </c>
      <c r="J12" s="719"/>
      <c r="K12" s="719" t="s">
        <v>405</v>
      </c>
      <c r="L12" s="719"/>
      <c r="M12" s="719" t="s">
        <v>405</v>
      </c>
      <c r="N12" s="719"/>
      <c r="O12" s="719" t="s">
        <v>405</v>
      </c>
      <c r="P12" s="719"/>
      <c r="Q12" s="719" t="s">
        <v>405</v>
      </c>
      <c r="R12" s="719"/>
      <c r="T12" s="12"/>
    </row>
    <row r="13" spans="1:21" ht="67.95" customHeight="1" x14ac:dyDescent="0.3">
      <c r="A13" s="12"/>
      <c r="C13" s="713" t="s">
        <v>370</v>
      </c>
      <c r="D13" s="714" t="s">
        <v>371</v>
      </c>
      <c r="E13" s="717" t="s">
        <v>409</v>
      </c>
      <c r="F13" s="714" t="s">
        <v>372</v>
      </c>
      <c r="G13" s="715"/>
      <c r="H13" s="716"/>
      <c r="I13" s="715"/>
      <c r="J13" s="716"/>
      <c r="K13" s="715"/>
      <c r="L13" s="716"/>
      <c r="M13" s="715"/>
      <c r="N13" s="716"/>
      <c r="O13" s="715"/>
      <c r="P13" s="716"/>
      <c r="Q13" s="715"/>
      <c r="R13" s="716"/>
      <c r="T13" s="12"/>
    </row>
    <row r="14" spans="1:21" ht="39" customHeight="1" x14ac:dyDescent="0.3">
      <c r="A14" s="12"/>
      <c r="C14" s="713"/>
      <c r="D14" s="714"/>
      <c r="E14" s="718"/>
      <c r="F14" s="714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 x14ac:dyDescent="0.3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" thickBot="1" x14ac:dyDescent="0.35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 x14ac:dyDescent="0.3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 x14ac:dyDescent="0.3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Klaida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" thickBot="1" x14ac:dyDescent="0.35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Klaida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 x14ac:dyDescent="0.3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 x14ac:dyDescent="0.3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Gerai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 x14ac:dyDescent="0.3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 x14ac:dyDescent="0.3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 x14ac:dyDescent="0.3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 x14ac:dyDescent="0.3">
      <c r="A25" s="12"/>
      <c r="T25" s="12"/>
    </row>
    <row r="26" spans="1:20" x14ac:dyDescent="0.3">
      <c r="A26" s="12"/>
      <c r="T26" s="12"/>
    </row>
    <row r="27" spans="1:20" x14ac:dyDescent="0.3">
      <c r="A27" s="12"/>
      <c r="G27" s="306"/>
      <c r="H27" s="307"/>
      <c r="T27" s="12"/>
    </row>
    <row r="28" spans="1:20" ht="25.2" customHeight="1" x14ac:dyDescent="0.3">
      <c r="A28" s="12"/>
      <c r="C28" s="721" t="s">
        <v>531</v>
      </c>
      <c r="D28" s="722"/>
      <c r="E28" s="722"/>
      <c r="F28" s="722"/>
      <c r="G28" s="719" t="s">
        <v>405</v>
      </c>
      <c r="H28" s="719"/>
      <c r="I28" s="719" t="s">
        <v>405</v>
      </c>
      <c r="J28" s="719"/>
      <c r="K28" s="719" t="s">
        <v>405</v>
      </c>
      <c r="L28" s="719"/>
      <c r="M28" s="719" t="s">
        <v>405</v>
      </c>
      <c r="N28" s="719"/>
      <c r="O28" s="719" t="s">
        <v>405</v>
      </c>
      <c r="P28" s="719"/>
      <c r="Q28" s="719" t="s">
        <v>405</v>
      </c>
      <c r="R28" s="719"/>
      <c r="T28" s="12"/>
    </row>
    <row r="29" spans="1:20" ht="62.4" customHeight="1" x14ac:dyDescent="0.3">
      <c r="A29" s="12"/>
      <c r="C29" s="713" t="s">
        <v>370</v>
      </c>
      <c r="D29" s="714" t="s">
        <v>371</v>
      </c>
      <c r="E29" s="717" t="s">
        <v>410</v>
      </c>
      <c r="F29" s="714" t="s">
        <v>372</v>
      </c>
      <c r="G29" s="715"/>
      <c r="H29" s="716"/>
      <c r="I29" s="715"/>
      <c r="J29" s="716"/>
      <c r="K29" s="715"/>
      <c r="L29" s="716"/>
      <c r="M29" s="715"/>
      <c r="N29" s="716"/>
      <c r="O29" s="715"/>
      <c r="P29" s="716"/>
      <c r="Q29" s="715"/>
      <c r="R29" s="716"/>
      <c r="T29" s="12"/>
    </row>
    <row r="30" spans="1:20" ht="52.2" customHeight="1" x14ac:dyDescent="0.3">
      <c r="A30" s="12"/>
      <c r="C30" s="713"/>
      <c r="D30" s="714"/>
      <c r="E30" s="718"/>
      <c r="F30" s="714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 x14ac:dyDescent="0.3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" thickBot="1" x14ac:dyDescent="0.35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 x14ac:dyDescent="0.3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 x14ac:dyDescent="0.3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Klaida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" thickBot="1" x14ac:dyDescent="0.35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Klaida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 x14ac:dyDescent="0.3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 x14ac:dyDescent="0.3">
      <c r="A37" s="12"/>
      <c r="C37" s="294" t="s">
        <v>99</v>
      </c>
      <c r="D37" s="292">
        <f>F37+G37+I37+K37+M37+O37+Q37</f>
        <v>0</v>
      </c>
      <c r="E37" s="290" t="str">
        <f>IF(OR(D37-'Finansiniai duomenys'!E40&lt;-0.1,D37-'Finansiniai duomenys'!E40&gt;0.1),"Klaida","Gerai")</f>
        <v>Gerai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 x14ac:dyDescent="0.3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 x14ac:dyDescent="0.3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 x14ac:dyDescent="0.3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 x14ac:dyDescent="0.3">
      <c r="A41" s="12"/>
      <c r="T41" s="12"/>
    </row>
    <row r="42" spans="1:20" x14ac:dyDescent="0.3">
      <c r="A42" s="12"/>
      <c r="T42" s="12"/>
    </row>
    <row r="43" spans="1:20" x14ac:dyDescent="0.3">
      <c r="A43" s="12"/>
      <c r="T43" s="12"/>
    </row>
    <row r="44" spans="1:20" ht="30.6" customHeight="1" x14ac:dyDescent="0.3">
      <c r="A44" s="12"/>
      <c r="C44" s="721" t="s">
        <v>532</v>
      </c>
      <c r="D44" s="722"/>
      <c r="E44" s="722"/>
      <c r="F44" s="722"/>
      <c r="G44" s="719" t="s">
        <v>405</v>
      </c>
      <c r="H44" s="719"/>
      <c r="I44" s="719" t="s">
        <v>405</v>
      </c>
      <c r="J44" s="719"/>
      <c r="K44" s="719" t="s">
        <v>405</v>
      </c>
      <c r="L44" s="719"/>
      <c r="M44" s="719" t="s">
        <v>405</v>
      </c>
      <c r="N44" s="719"/>
      <c r="O44" s="719" t="s">
        <v>405</v>
      </c>
      <c r="P44" s="719"/>
      <c r="Q44" s="719" t="s">
        <v>405</v>
      </c>
      <c r="R44" s="719"/>
      <c r="T44" s="12"/>
    </row>
    <row r="45" spans="1:20" ht="62.4" customHeight="1" x14ac:dyDescent="0.3">
      <c r="A45" s="12"/>
      <c r="C45" s="713" t="s">
        <v>370</v>
      </c>
      <c r="D45" s="714" t="s">
        <v>371</v>
      </c>
      <c r="E45" s="717" t="s">
        <v>409</v>
      </c>
      <c r="F45" s="714" t="s">
        <v>372</v>
      </c>
      <c r="G45" s="715"/>
      <c r="H45" s="716"/>
      <c r="I45" s="715"/>
      <c r="J45" s="716"/>
      <c r="K45" s="715"/>
      <c r="L45" s="716"/>
      <c r="M45" s="715"/>
      <c r="N45" s="716"/>
      <c r="O45" s="715"/>
      <c r="P45" s="716"/>
      <c r="Q45" s="715"/>
      <c r="R45" s="716"/>
      <c r="T45" s="12"/>
    </row>
    <row r="46" spans="1:20" ht="59.4" customHeight="1" x14ac:dyDescent="0.3">
      <c r="A46" s="12"/>
      <c r="C46" s="713"/>
      <c r="D46" s="714"/>
      <c r="E46" s="718"/>
      <c r="F46" s="714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 x14ac:dyDescent="0.3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 x14ac:dyDescent="0.3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 x14ac:dyDescent="0.3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Klaida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 x14ac:dyDescent="0.3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" thickBot="1" x14ac:dyDescent="0.35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 x14ac:dyDescent="0.3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 x14ac:dyDescent="0.3">
      <c r="A53" s="12"/>
      <c r="G53" s="314"/>
      <c r="T53" s="12"/>
    </row>
    <row r="54" spans="1:20" x14ac:dyDescent="0.3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 x14ac:dyDescent="0.3">
      <c r="A55" s="12"/>
      <c r="T55" s="12"/>
    </row>
    <row r="56" spans="1:20" ht="34.950000000000003" customHeight="1" x14ac:dyDescent="0.3">
      <c r="A56" s="12"/>
      <c r="C56" s="721" t="s">
        <v>531</v>
      </c>
      <c r="D56" s="722"/>
      <c r="E56" s="722"/>
      <c r="F56" s="722"/>
      <c r="G56" s="719" t="s">
        <v>405</v>
      </c>
      <c r="H56" s="719"/>
      <c r="I56" s="719" t="s">
        <v>405</v>
      </c>
      <c r="J56" s="719"/>
      <c r="K56" s="719" t="s">
        <v>405</v>
      </c>
      <c r="L56" s="719"/>
      <c r="M56" s="719" t="s">
        <v>405</v>
      </c>
      <c r="N56" s="719"/>
      <c r="O56" s="719" t="s">
        <v>405</v>
      </c>
      <c r="P56" s="719"/>
      <c r="Q56" s="719" t="s">
        <v>405</v>
      </c>
      <c r="R56" s="719"/>
      <c r="T56" s="12"/>
    </row>
    <row r="57" spans="1:20" ht="70.2" customHeight="1" x14ac:dyDescent="0.3">
      <c r="A57" s="12"/>
      <c r="C57" s="713" t="s">
        <v>370</v>
      </c>
      <c r="D57" s="714" t="s">
        <v>371</v>
      </c>
      <c r="E57" s="717" t="s">
        <v>408</v>
      </c>
      <c r="F57" s="714" t="s">
        <v>372</v>
      </c>
      <c r="G57" s="715"/>
      <c r="H57" s="716"/>
      <c r="I57" s="715"/>
      <c r="J57" s="716"/>
      <c r="K57" s="715"/>
      <c r="L57" s="716"/>
      <c r="M57" s="715"/>
      <c r="N57" s="716"/>
      <c r="O57" s="715"/>
      <c r="P57" s="716"/>
      <c r="Q57" s="715"/>
      <c r="R57" s="716"/>
      <c r="T57" s="12"/>
    </row>
    <row r="58" spans="1:20" ht="55.95" customHeight="1" x14ac:dyDescent="0.3">
      <c r="A58" s="12"/>
      <c r="C58" s="713"/>
      <c r="D58" s="714"/>
      <c r="E58" s="718"/>
      <c r="F58" s="714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 x14ac:dyDescent="0.3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 x14ac:dyDescent="0.3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 x14ac:dyDescent="0.3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Klaida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 x14ac:dyDescent="0.3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" thickBot="1" x14ac:dyDescent="0.35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Klaida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 x14ac:dyDescent="0.3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 x14ac:dyDescent="0.3">
      <c r="A65" s="12"/>
      <c r="G65" s="314"/>
      <c r="T65" s="12"/>
    </row>
    <row r="66" spans="1:21" x14ac:dyDescent="0.3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 x14ac:dyDescent="0.3">
      <c r="A67" s="12"/>
      <c r="T67" s="12"/>
    </row>
    <row r="68" spans="1:21" x14ac:dyDescent="0.3">
      <c r="A68" s="12"/>
      <c r="T68" s="12"/>
    </row>
    <row r="69" spans="1:21" x14ac:dyDescent="0.3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 x14ac:dyDescent="0.3">
      <c r="A70" s="12"/>
      <c r="E70" s="319" t="s">
        <v>368</v>
      </c>
      <c r="H70" s="731"/>
      <c r="I70" s="731"/>
      <c r="J70" s="732"/>
      <c r="T70" s="12"/>
    </row>
    <row r="71" spans="1:21" ht="51" customHeight="1" x14ac:dyDescent="0.3">
      <c r="A71" s="12"/>
      <c r="E71" s="319"/>
      <c r="H71" s="733"/>
      <c r="I71" s="733"/>
      <c r="J71" s="734"/>
      <c r="T71" s="12"/>
    </row>
    <row r="72" spans="1:21" x14ac:dyDescent="0.3">
      <c r="A72" s="12"/>
      <c r="E72" s="329" t="s">
        <v>223</v>
      </c>
      <c r="H72" s="735"/>
      <c r="I72" s="735"/>
      <c r="J72" s="736"/>
      <c r="T72" s="12"/>
    </row>
    <row r="73" spans="1:21" x14ac:dyDescent="0.3">
      <c r="A73" s="12"/>
      <c r="E73" s="319" t="s">
        <v>225</v>
      </c>
      <c r="H73" s="737"/>
      <c r="I73" s="737"/>
      <c r="J73" s="738"/>
      <c r="T73" s="12"/>
    </row>
    <row r="74" spans="1:21" x14ac:dyDescent="0.3">
      <c r="A74" s="12"/>
      <c r="E74" s="319" t="s">
        <v>227</v>
      </c>
      <c r="H74" s="737"/>
      <c r="I74" s="737"/>
      <c r="J74" s="738"/>
      <c r="T74" s="12"/>
    </row>
    <row r="75" spans="1:21" x14ac:dyDescent="0.3">
      <c r="A75" s="12"/>
      <c r="E75" s="319" t="s">
        <v>229</v>
      </c>
      <c r="H75" s="737"/>
      <c r="I75" s="737"/>
      <c r="J75" s="738"/>
      <c r="T75" s="12"/>
    </row>
    <row r="76" spans="1:21" x14ac:dyDescent="0.3">
      <c r="A76" s="12"/>
      <c r="E76" s="320" t="s">
        <v>369</v>
      </c>
      <c r="F76" s="321"/>
      <c r="G76" s="321"/>
      <c r="H76" s="729"/>
      <c r="I76" s="729"/>
      <c r="J76" s="730"/>
      <c r="T76" s="12"/>
    </row>
    <row r="77" spans="1:21" x14ac:dyDescent="0.3">
      <c r="A77" s="12"/>
      <c r="T77" s="12"/>
    </row>
    <row r="78" spans="1:21" x14ac:dyDescent="0.3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 x14ac:dyDescent="0.3">
      <c r="A79" s="12"/>
      <c r="T79" s="12"/>
    </row>
    <row r="80" spans="1:21" hidden="1" x14ac:dyDescent="0.3">
      <c r="A80" s="12"/>
      <c r="T80" s="12"/>
    </row>
    <row r="81" spans="1:1" hidden="1" x14ac:dyDescent="0.3">
      <c r="A81" s="12"/>
    </row>
    <row r="82" spans="1:1" x14ac:dyDescent="0.3"/>
    <row r="1048546" x14ac:dyDescent="0.3"/>
    <row r="1048561" x14ac:dyDescent="0.3"/>
    <row r="1048562" x14ac:dyDescent="0.3"/>
    <row r="1048563" x14ac:dyDescent="0.3"/>
  </sheetData>
  <sheetProtection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FDF6-2D48-4678-806F-B8DA200A9C83}">
  <sheetPr>
    <tabColor theme="4" tint="0.59999389629810485"/>
  </sheetPr>
  <dimension ref="B1:O136"/>
  <sheetViews>
    <sheetView showGridLines="0" topLeftCell="A64" zoomScaleNormal="100" zoomScaleSheetLayoutView="100" zoomScalePageLayoutView="60" workbookViewId="0">
      <selection activeCell="C6" sqref="C6:E6"/>
    </sheetView>
  </sheetViews>
  <sheetFormatPr defaultColWidth="9.109375" defaultRowHeight="12" x14ac:dyDescent="0.25"/>
  <cols>
    <col min="1" max="1" width="1.6640625" style="29" customWidth="1"/>
    <col min="2" max="2" width="61.6640625" style="29" customWidth="1"/>
    <col min="3" max="5" width="24.33203125" style="29" customWidth="1"/>
    <col min="6" max="6" width="6.44140625" style="29" customWidth="1"/>
    <col min="7" max="8" width="9.109375" style="29" customWidth="1"/>
    <col min="9" max="10" width="9.109375" style="29" hidden="1" customWidth="1"/>
    <col min="11" max="11" width="28.33203125" style="29" hidden="1" customWidth="1"/>
    <col min="12" max="12" width="23.44140625" style="29" hidden="1" customWidth="1"/>
    <col min="13" max="14" width="12.6640625" style="29" hidden="1" customWidth="1"/>
    <col min="15" max="15" width="31.44140625" style="29" hidden="1" customWidth="1"/>
    <col min="16" max="17" width="0" style="29" hidden="1" customWidth="1"/>
    <col min="18" max="16384" width="9.109375" style="29"/>
  </cols>
  <sheetData>
    <row r="1" spans="2:15" ht="9.6" customHeight="1" thickBot="1" x14ac:dyDescent="0.3"/>
    <row r="2" spans="2:15" ht="41.25" customHeight="1" x14ac:dyDescent="0.3">
      <c r="B2" s="254"/>
      <c r="C2" s="255"/>
      <c r="D2" s="753" t="s">
        <v>348</v>
      </c>
      <c r="E2" s="754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" customHeight="1" x14ac:dyDescent="0.3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 x14ac:dyDescent="0.3">
      <c r="B4" s="598" t="s">
        <v>359</v>
      </c>
      <c r="C4" s="599"/>
      <c r="D4" s="599"/>
      <c r="E4" s="600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 x14ac:dyDescent="0.3">
      <c r="B5" s="258"/>
      <c r="C5" s="259"/>
      <c r="D5" s="259"/>
      <c r="E5" s="260"/>
      <c r="K5" s="288" t="s">
        <v>584</v>
      </c>
      <c r="L5" s="288">
        <v>300073802</v>
      </c>
      <c r="M5" s="285" t="s">
        <v>1</v>
      </c>
      <c r="N5" s="288" t="s">
        <v>586</v>
      </c>
      <c r="O5" s="288"/>
    </row>
    <row r="6" spans="2:15" ht="18" x14ac:dyDescent="0.35">
      <c r="B6" s="144" t="s">
        <v>7</v>
      </c>
      <c r="C6" s="601"/>
      <c r="D6" s="601"/>
      <c r="E6" s="602"/>
      <c r="K6" s="29" t="s">
        <v>585</v>
      </c>
      <c r="L6" s="29">
        <v>183204042</v>
      </c>
      <c r="M6" s="39" t="s">
        <v>1</v>
      </c>
      <c r="N6" s="39" t="s">
        <v>586</v>
      </c>
    </row>
    <row r="7" spans="2:15" x14ac:dyDescent="0.25">
      <c r="B7" s="145" t="s">
        <v>9</v>
      </c>
      <c r="C7" s="591" t="str">
        <f>IFERROR(VLOOKUP(C6,$K$2:$M$6,3,FALSE),"")</f>
        <v/>
      </c>
      <c r="D7" s="591"/>
      <c r="E7" s="592"/>
      <c r="M7" s="39"/>
      <c r="N7" s="39"/>
      <c r="O7" s="39"/>
    </row>
    <row r="8" spans="2:15" x14ac:dyDescent="0.25">
      <c r="B8" s="146" t="s">
        <v>13</v>
      </c>
      <c r="C8" s="591" t="str">
        <f>IFERROR(VLOOKUP(C6,$K$2:$L$6,2,FALSE),"")</f>
        <v/>
      </c>
      <c r="D8" s="591"/>
      <c r="E8" s="592"/>
      <c r="O8" s="39"/>
    </row>
    <row r="9" spans="2:15" ht="12" customHeight="1" x14ac:dyDescent="0.25">
      <c r="B9" s="146" t="s">
        <v>16</v>
      </c>
      <c r="C9" s="134"/>
      <c r="D9" s="134"/>
      <c r="E9" s="261"/>
      <c r="K9" s="39"/>
      <c r="L9" s="39"/>
    </row>
    <row r="10" spans="2:15" ht="12" customHeight="1" x14ac:dyDescent="0.25">
      <c r="B10" s="146" t="s">
        <v>25</v>
      </c>
      <c r="C10" s="746"/>
      <c r="D10" s="746"/>
      <c r="E10" s="747"/>
    </row>
    <row r="11" spans="2:15" ht="12" customHeight="1" x14ac:dyDescent="0.25">
      <c r="B11" s="146" t="s">
        <v>29</v>
      </c>
      <c r="C11" s="748"/>
      <c r="D11" s="748"/>
      <c r="E11" s="749"/>
      <c r="K11" s="39"/>
      <c r="L11" s="39"/>
    </row>
    <row r="12" spans="2:15" ht="12" customHeight="1" x14ac:dyDescent="0.25">
      <c r="B12" s="146"/>
      <c r="C12" s="34"/>
      <c r="D12" s="34"/>
      <c r="E12" s="147"/>
      <c r="K12" s="39"/>
      <c r="L12" s="39"/>
    </row>
    <row r="13" spans="2:15" ht="12" customHeight="1" x14ac:dyDescent="0.25">
      <c r="B13" s="146"/>
      <c r="C13" s="595" t="s">
        <v>36</v>
      </c>
      <c r="D13" s="596"/>
      <c r="E13" s="597"/>
    </row>
    <row r="14" spans="2:15" ht="12" customHeight="1" x14ac:dyDescent="0.25">
      <c r="B14" s="146" t="s">
        <v>40</v>
      </c>
      <c r="C14" s="607" t="s">
        <v>330</v>
      </c>
      <c r="D14" s="607"/>
      <c r="E14" s="148" t="s">
        <v>41</v>
      </c>
    </row>
    <row r="15" spans="2:15" ht="12" customHeight="1" x14ac:dyDescent="0.25">
      <c r="B15" s="149" t="s">
        <v>45</v>
      </c>
      <c r="C15" s="608"/>
      <c r="D15" s="750"/>
      <c r="E15" s="150"/>
      <c r="M15" s="39"/>
      <c r="N15" s="39"/>
    </row>
    <row r="16" spans="2:15" ht="12" customHeight="1" x14ac:dyDescent="0.25">
      <c r="B16" s="149" t="s">
        <v>49</v>
      </c>
      <c r="C16" s="608"/>
      <c r="D16" s="750"/>
      <c r="E16" s="150"/>
      <c r="O16" s="39"/>
    </row>
    <row r="17" spans="2:15" ht="12" customHeight="1" x14ac:dyDescent="0.25">
      <c r="B17" s="149" t="s">
        <v>53</v>
      </c>
      <c r="C17" s="608"/>
      <c r="D17" s="750"/>
      <c r="E17" s="150"/>
      <c r="M17" s="39"/>
      <c r="N17" s="39"/>
    </row>
    <row r="18" spans="2:15" ht="12" customHeight="1" x14ac:dyDescent="0.25">
      <c r="B18" s="149" t="s">
        <v>56</v>
      </c>
      <c r="C18" s="608"/>
      <c r="D18" s="750"/>
      <c r="E18" s="150"/>
      <c r="M18" s="39"/>
      <c r="N18" s="39"/>
      <c r="O18" s="39"/>
    </row>
    <row r="19" spans="2:15" ht="12" customHeight="1" x14ac:dyDescent="0.25">
      <c r="B19" s="149" t="s">
        <v>59</v>
      </c>
      <c r="C19" s="608"/>
      <c r="D19" s="750"/>
      <c r="E19" s="150"/>
      <c r="M19" s="39"/>
      <c r="N19" s="39"/>
      <c r="O19" s="39"/>
    </row>
    <row r="20" spans="2:15" ht="12" customHeight="1" x14ac:dyDescent="0.25">
      <c r="B20" s="149" t="s">
        <v>67</v>
      </c>
      <c r="C20" s="563" t="s">
        <v>68</v>
      </c>
      <c r="D20" s="564"/>
      <c r="E20" s="262">
        <f>100%-SUM(E15:E19)</f>
        <v>1</v>
      </c>
      <c r="M20" s="39"/>
      <c r="N20" s="39"/>
      <c r="O20" s="39"/>
    </row>
    <row r="21" spans="2:15" ht="13.5" customHeight="1" x14ac:dyDescent="0.25">
      <c r="B21" s="149"/>
      <c r="C21" s="69"/>
      <c r="D21" s="69"/>
      <c r="E21" s="152"/>
      <c r="M21" s="39"/>
      <c r="N21" s="39"/>
      <c r="O21" s="39"/>
    </row>
    <row r="22" spans="2:15" x14ac:dyDescent="0.25">
      <c r="B22" s="146" t="s">
        <v>360</v>
      </c>
      <c r="C22" s="751" t="str">
        <f>IFERROR(VLOOKUP(C6,$K$2:$O$5,4,FALSE),"")</f>
        <v/>
      </c>
      <c r="D22" s="751"/>
      <c r="E22" s="752"/>
      <c r="O22" s="39"/>
    </row>
    <row r="23" spans="2:15" ht="12.75" customHeight="1" x14ac:dyDescent="0.25">
      <c r="B23" s="146"/>
      <c r="C23" s="69"/>
      <c r="D23" s="69"/>
      <c r="E23" s="152"/>
      <c r="M23" s="39"/>
      <c r="N23" s="39"/>
    </row>
    <row r="24" spans="2:15" ht="26.25" customHeight="1" x14ac:dyDescent="0.25">
      <c r="B24" s="146"/>
      <c r="C24" s="581" t="s">
        <v>79</v>
      </c>
      <c r="D24" s="581"/>
      <c r="E24" s="582"/>
      <c r="O24" s="39"/>
    </row>
    <row r="25" spans="2:15" x14ac:dyDescent="0.25">
      <c r="B25" s="157"/>
      <c r="C25" s="573"/>
      <c r="D25" s="573"/>
      <c r="E25" s="574"/>
      <c r="M25" s="39"/>
      <c r="N25" s="39"/>
      <c r="O25" s="39"/>
    </row>
    <row r="26" spans="2:15" x14ac:dyDescent="0.25">
      <c r="B26" s="157"/>
      <c r="C26" s="575" t="s">
        <v>84</v>
      </c>
      <c r="D26" s="575"/>
      <c r="E26" s="576"/>
      <c r="M26" s="39"/>
      <c r="N26" s="39"/>
      <c r="O26" s="39"/>
    </row>
    <row r="27" spans="2:15" ht="27" customHeight="1" thickBot="1" x14ac:dyDescent="0.3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 x14ac:dyDescent="0.25">
      <c r="B28" s="160" t="s">
        <v>88</v>
      </c>
      <c r="C28" s="1"/>
      <c r="D28" s="33"/>
      <c r="E28" s="263"/>
      <c r="M28" s="39"/>
      <c r="N28" s="39"/>
      <c r="O28" s="39"/>
    </row>
    <row r="29" spans="2:15" x14ac:dyDescent="0.25">
      <c r="B29" s="160" t="s">
        <v>90</v>
      </c>
      <c r="C29" s="2"/>
      <c r="D29" s="33"/>
      <c r="E29" s="264"/>
      <c r="M29" s="39"/>
      <c r="N29" s="39"/>
      <c r="O29" s="39"/>
    </row>
    <row r="30" spans="2:15" x14ac:dyDescent="0.25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 x14ac:dyDescent="0.25">
      <c r="B31" s="160" t="s">
        <v>93</v>
      </c>
      <c r="C31" s="6"/>
      <c r="D31" s="33"/>
      <c r="E31" s="265"/>
      <c r="M31" s="39"/>
      <c r="N31" s="39"/>
      <c r="O31" s="39"/>
    </row>
    <row r="32" spans="2:15" x14ac:dyDescent="0.25">
      <c r="B32" s="160" t="s">
        <v>95</v>
      </c>
      <c r="C32" s="3"/>
      <c r="D32" s="33"/>
      <c r="E32" s="266"/>
      <c r="M32" s="39"/>
      <c r="N32" s="39"/>
      <c r="O32" s="39"/>
    </row>
    <row r="33" spans="2:15" x14ac:dyDescent="0.25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 x14ac:dyDescent="0.25">
      <c r="B34" s="160" t="s">
        <v>101</v>
      </c>
      <c r="C34" s="3"/>
      <c r="D34" s="33"/>
      <c r="E34" s="266"/>
      <c r="M34" s="39"/>
      <c r="N34" s="39"/>
      <c r="O34" s="39"/>
    </row>
    <row r="35" spans="2:15" x14ac:dyDescent="0.25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 x14ac:dyDescent="0.25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 x14ac:dyDescent="0.25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 x14ac:dyDescent="0.25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 x14ac:dyDescent="0.25">
      <c r="B39" s="160" t="s">
        <v>111</v>
      </c>
      <c r="C39" s="3"/>
      <c r="D39" s="33"/>
      <c r="E39" s="266"/>
      <c r="O39" s="39"/>
    </row>
    <row r="40" spans="2:15" x14ac:dyDescent="0.25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 x14ac:dyDescent="0.25">
      <c r="B41" s="157"/>
      <c r="C41" s="33"/>
      <c r="D41" s="33"/>
      <c r="E41" s="173"/>
    </row>
    <row r="42" spans="2:15" s="39" customFormat="1" ht="31.5" customHeight="1" x14ac:dyDescent="0.25">
      <c r="B42" s="157"/>
      <c r="C42" s="581" t="s">
        <v>361</v>
      </c>
      <c r="D42" s="581"/>
      <c r="E42" s="582"/>
      <c r="K42" s="29"/>
      <c r="L42" s="29"/>
      <c r="M42" s="29"/>
      <c r="N42" s="29"/>
      <c r="O42" s="29"/>
    </row>
    <row r="43" spans="2:15" s="39" customFormat="1" ht="27" customHeight="1" thickBot="1" x14ac:dyDescent="0.3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 x14ac:dyDescent="0.25">
      <c r="B44" s="174" t="s">
        <v>118</v>
      </c>
      <c r="C44" s="1"/>
      <c r="D44" s="33"/>
      <c r="E44" s="263"/>
    </row>
    <row r="45" spans="2:15" s="39" customFormat="1" x14ac:dyDescent="0.25">
      <c r="B45" s="174" t="s">
        <v>119</v>
      </c>
      <c r="C45" s="4"/>
      <c r="D45" s="33"/>
      <c r="E45" s="187"/>
      <c r="K45" s="29"/>
      <c r="L45" s="29"/>
      <c r="O45" s="29"/>
    </row>
    <row r="46" spans="2:15" x14ac:dyDescent="0.25">
      <c r="B46" s="174" t="s">
        <v>121</v>
      </c>
      <c r="C46" s="4"/>
      <c r="D46" s="33"/>
      <c r="E46" s="187"/>
      <c r="M46" s="39"/>
      <c r="N46" s="39"/>
      <c r="O46" s="39"/>
    </row>
    <row r="47" spans="2:15" x14ac:dyDescent="0.25">
      <c r="B47" s="174" t="s">
        <v>123</v>
      </c>
      <c r="C47" s="4"/>
      <c r="D47" s="33"/>
      <c r="E47" s="187"/>
      <c r="M47" s="39"/>
      <c r="N47" s="39"/>
      <c r="O47" s="39"/>
    </row>
    <row r="48" spans="2:15" x14ac:dyDescent="0.25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 x14ac:dyDescent="0.25">
      <c r="B49" s="157"/>
      <c r="C49" s="46"/>
      <c r="D49" s="33"/>
      <c r="E49" s="178"/>
      <c r="M49" s="39"/>
      <c r="N49" s="39"/>
      <c r="O49" s="39"/>
    </row>
    <row r="50" spans="2:15" s="39" customFormat="1" x14ac:dyDescent="0.25">
      <c r="B50" s="179" t="s">
        <v>127</v>
      </c>
      <c r="C50" s="1"/>
      <c r="D50" s="33"/>
      <c r="E50" s="263"/>
      <c r="K50" s="29"/>
      <c r="L50" s="29"/>
    </row>
    <row r="51" spans="2:15" x14ac:dyDescent="0.25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 x14ac:dyDescent="0.25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 x14ac:dyDescent="0.25">
      <c r="B53" s="181" t="s">
        <v>133</v>
      </c>
      <c r="C53" s="2"/>
      <c r="D53" s="33"/>
      <c r="E53" s="264"/>
      <c r="K53" s="29"/>
      <c r="L53" s="29"/>
    </row>
    <row r="54" spans="2:15" ht="14.25" customHeight="1" x14ac:dyDescent="0.25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 x14ac:dyDescent="0.25">
      <c r="B55" s="176"/>
      <c r="C55" s="45"/>
      <c r="D55" s="33"/>
      <c r="E55" s="177"/>
    </row>
    <row r="56" spans="2:15" x14ac:dyDescent="0.25">
      <c r="B56" s="176" t="s">
        <v>137</v>
      </c>
      <c r="C56" s="4"/>
      <c r="D56" s="33"/>
      <c r="E56" s="175"/>
    </row>
    <row r="57" spans="2:15" x14ac:dyDescent="0.25">
      <c r="B57" s="176"/>
      <c r="C57" s="45"/>
      <c r="D57" s="33"/>
      <c r="E57" s="177"/>
    </row>
    <row r="58" spans="2:15" x14ac:dyDescent="0.25">
      <c r="B58" s="176" t="s">
        <v>140</v>
      </c>
      <c r="C58" s="4"/>
      <c r="D58" s="33"/>
      <c r="E58" s="175"/>
    </row>
    <row r="59" spans="2:15" x14ac:dyDescent="0.25">
      <c r="B59" s="157"/>
      <c r="C59" s="46"/>
      <c r="D59" s="33"/>
      <c r="E59" s="178"/>
    </row>
    <row r="60" spans="2:15" x14ac:dyDescent="0.25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 x14ac:dyDescent="0.25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 x14ac:dyDescent="0.25">
      <c r="B62" s="185" t="s">
        <v>364</v>
      </c>
      <c r="C62" s="4"/>
      <c r="D62" s="33"/>
      <c r="E62" s="187"/>
    </row>
    <row r="63" spans="2:15" s="39" customFormat="1" ht="10.5" customHeight="1" x14ac:dyDescent="0.25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 x14ac:dyDescent="0.25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 x14ac:dyDescent="0.25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 x14ac:dyDescent="0.25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 x14ac:dyDescent="0.25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 x14ac:dyDescent="0.25">
      <c r="B68" s="160"/>
      <c r="C68" s="46"/>
      <c r="D68" s="33"/>
      <c r="E68" s="178"/>
    </row>
    <row r="69" spans="2:15" s="39" customFormat="1" x14ac:dyDescent="0.25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 x14ac:dyDescent="0.25">
      <c r="B70" s="163"/>
      <c r="C70" s="46"/>
      <c r="D70" s="33"/>
      <c r="E70" s="178"/>
    </row>
    <row r="71" spans="2:15" s="39" customFormat="1" ht="12.75" customHeight="1" x14ac:dyDescent="0.25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 x14ac:dyDescent="0.25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 x14ac:dyDescent="0.25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 x14ac:dyDescent="0.25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 x14ac:dyDescent="0.25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 x14ac:dyDescent="0.25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 x14ac:dyDescent="0.25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 x14ac:dyDescent="0.25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 x14ac:dyDescent="0.25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 x14ac:dyDescent="0.25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 x14ac:dyDescent="0.25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 x14ac:dyDescent="0.25">
      <c r="B82" s="267" t="s">
        <v>183</v>
      </c>
      <c r="C82" s="4"/>
      <c r="D82" s="33"/>
      <c r="E82" s="175"/>
    </row>
    <row r="83" spans="2:15" s="39" customFormat="1" ht="15.75" customHeight="1" x14ac:dyDescent="0.25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 x14ac:dyDescent="0.25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 x14ac:dyDescent="0.25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 x14ac:dyDescent="0.25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 x14ac:dyDescent="0.25">
      <c r="B87" s="157"/>
      <c r="C87" s="33"/>
      <c r="D87" s="33"/>
      <c r="E87" s="173"/>
    </row>
    <row r="88" spans="2:15" x14ac:dyDescent="0.25">
      <c r="B88" s="157"/>
      <c r="C88" s="33"/>
      <c r="D88" s="33"/>
      <c r="E88" s="173"/>
    </row>
    <row r="89" spans="2:15" ht="12.75" customHeight="1" x14ac:dyDescent="0.25">
      <c r="B89" s="269"/>
      <c r="C89" s="33"/>
      <c r="D89" s="33"/>
      <c r="E89" s="173"/>
    </row>
    <row r="90" spans="2:15" ht="26.25" customHeight="1" x14ac:dyDescent="0.25">
      <c r="B90" s="270"/>
      <c r="C90" s="742" t="s">
        <v>361</v>
      </c>
      <c r="D90" s="742"/>
      <c r="E90" s="743"/>
    </row>
    <row r="91" spans="2:15" ht="27" customHeight="1" thickBot="1" x14ac:dyDescent="0.3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 x14ac:dyDescent="0.25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 x14ac:dyDescent="0.25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 x14ac:dyDescent="0.25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 x14ac:dyDescent="0.25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 x14ac:dyDescent="0.25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 x14ac:dyDescent="0.25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 x14ac:dyDescent="0.25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 x14ac:dyDescent="0.25">
      <c r="B99" s="157"/>
      <c r="C99" s="10"/>
      <c r="D99" s="10"/>
      <c r="E99" s="276"/>
    </row>
    <row r="100" spans="2:15" s="39" customFormat="1" ht="25.5" customHeight="1" thickBot="1" x14ac:dyDescent="0.3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 x14ac:dyDescent="0.25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 x14ac:dyDescent="0.25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 x14ac:dyDescent="0.25">
      <c r="B103" s="196" t="s">
        <v>213</v>
      </c>
      <c r="C103" s="60"/>
      <c r="D103" s="33"/>
      <c r="E103" s="187"/>
    </row>
    <row r="104" spans="2:15" ht="24" x14ac:dyDescent="0.25">
      <c r="B104" s="277" t="s">
        <v>215</v>
      </c>
      <c r="C104" s="116"/>
      <c r="D104" s="58"/>
      <c r="E104" s="199"/>
    </row>
    <row r="105" spans="2:15" ht="13.5" customHeight="1" x14ac:dyDescent="0.25">
      <c r="B105" s="278"/>
      <c r="C105" s="33"/>
      <c r="D105" s="10"/>
      <c r="E105" s="173"/>
    </row>
    <row r="106" spans="2:15" ht="30.75" customHeight="1" x14ac:dyDescent="0.25">
      <c r="B106" s="279"/>
      <c r="C106" s="581" t="s">
        <v>361</v>
      </c>
      <c r="D106" s="581"/>
      <c r="E106" s="582"/>
    </row>
    <row r="107" spans="2:15" ht="14.25" customHeight="1" thickBot="1" x14ac:dyDescent="0.3">
      <c r="B107" s="158" t="s">
        <v>216</v>
      </c>
      <c r="C107" s="36"/>
      <c r="D107" s="36"/>
      <c r="E107" s="159"/>
    </row>
    <row r="108" spans="2:15" ht="93.75" customHeight="1" x14ac:dyDescent="0.25">
      <c r="B108" s="201" t="s">
        <v>218</v>
      </c>
      <c r="C108" s="571"/>
      <c r="D108" s="571"/>
      <c r="E108" s="744"/>
    </row>
    <row r="109" spans="2:15" ht="12.75" hidden="1" customHeight="1" x14ac:dyDescent="0.25">
      <c r="B109" s="200"/>
      <c r="C109" s="33"/>
      <c r="D109" s="33"/>
      <c r="E109" s="173"/>
    </row>
    <row r="110" spans="2:15" ht="15.75" customHeight="1" thickBot="1" x14ac:dyDescent="0.3">
      <c r="B110" s="280"/>
      <c r="C110" s="53"/>
      <c r="D110" s="53"/>
      <c r="E110" s="281"/>
    </row>
    <row r="111" spans="2:15" ht="14.25" customHeight="1" x14ac:dyDescent="0.25">
      <c r="B111" s="157"/>
      <c r="C111" s="33"/>
      <c r="D111" s="33"/>
      <c r="E111" s="173"/>
    </row>
    <row r="112" spans="2:15" x14ac:dyDescent="0.25">
      <c r="B112" s="142" t="s">
        <v>223</v>
      </c>
      <c r="C112" s="82"/>
      <c r="D112" s="82"/>
      <c r="E112" s="202"/>
    </row>
    <row r="113" spans="2:5" x14ac:dyDescent="0.25">
      <c r="B113" s="157" t="s">
        <v>225</v>
      </c>
      <c r="C113" s="745"/>
      <c r="D113" s="746"/>
      <c r="E113" s="747"/>
    </row>
    <row r="114" spans="2:5" x14ac:dyDescent="0.25">
      <c r="B114" s="157" t="s">
        <v>227</v>
      </c>
      <c r="C114" s="579"/>
      <c r="D114" s="579"/>
      <c r="E114" s="739"/>
    </row>
    <row r="115" spans="2:5" x14ac:dyDescent="0.25">
      <c r="B115" s="203" t="s">
        <v>229</v>
      </c>
      <c r="C115" s="567"/>
      <c r="D115" s="567"/>
      <c r="E115" s="740"/>
    </row>
    <row r="116" spans="2:5" ht="24" x14ac:dyDescent="0.25">
      <c r="B116" s="204" t="s">
        <v>231</v>
      </c>
      <c r="C116" s="569"/>
      <c r="D116" s="569"/>
      <c r="E116" s="741"/>
    </row>
    <row r="117" spans="2:5" ht="12.6" thickBot="1" x14ac:dyDescent="0.3">
      <c r="B117" s="205"/>
      <c r="C117" s="206"/>
      <c r="D117" s="206"/>
      <c r="E117" s="207"/>
    </row>
    <row r="120" spans="2:5" ht="14.25" customHeight="1" x14ac:dyDescent="0.25"/>
    <row r="122" spans="2:5" ht="15" customHeight="1" x14ac:dyDescent="0.25"/>
    <row r="125" spans="2:5" ht="12" customHeight="1" x14ac:dyDescent="0.25"/>
    <row r="126" spans="2:5" ht="86.25" customHeight="1" x14ac:dyDescent="0.25"/>
    <row r="129" ht="13.5" customHeight="1" x14ac:dyDescent="0.25"/>
    <row r="134" ht="30" customHeight="1" x14ac:dyDescent="0.25"/>
    <row r="135" ht="1.95" customHeight="1" x14ac:dyDescent="0.25"/>
    <row r="136" ht="8.25" customHeight="1" x14ac:dyDescent="0.25"/>
  </sheetData>
  <sheetProtection algorithmName="SHA-512" hashValue="yJRfoyCMvw+FR7j0MI/5M6stod47lq3ZUPfcTCXUf0ZyAAGj2smWfLK1+vnnCylCXbUmnLWWeS3s6gsfQzKKpQ==" saltValue="JRKJxmIAcbb5L8dBXX0x8A==" spinCount="100000" sheet="1" selectLockedCells="1"/>
  <dataConsolidate/>
  <mergeCells count="27">
    <mergeCell ref="C10:E10"/>
    <mergeCell ref="D2:E2"/>
    <mergeCell ref="B4:E4"/>
    <mergeCell ref="C6:E6"/>
    <mergeCell ref="C7:E7"/>
    <mergeCell ref="C8:E8"/>
    <mergeCell ref="C25:E25"/>
    <mergeCell ref="C11:E11"/>
    <mergeCell ref="C13:E13"/>
    <mergeCell ref="C14:D14"/>
    <mergeCell ref="C15:D15"/>
    <mergeCell ref="C16:D16"/>
    <mergeCell ref="C17:D17"/>
    <mergeCell ref="C18:D18"/>
    <mergeCell ref="C19:D19"/>
    <mergeCell ref="C20:D20"/>
    <mergeCell ref="C22:E22"/>
    <mergeCell ref="C24:E24"/>
    <mergeCell ref="C114:E114"/>
    <mergeCell ref="C115:E115"/>
    <mergeCell ref="C116:E116"/>
    <mergeCell ref="C26:E26"/>
    <mergeCell ref="C42:E42"/>
    <mergeCell ref="C90:E90"/>
    <mergeCell ref="C106:E106"/>
    <mergeCell ref="C108:E108"/>
    <mergeCell ref="C113:E113"/>
  </mergeCells>
  <conditionalFormatting sqref="C86 E86">
    <cfRule type="cellIs" dxfId="0" priority="1" stopIfTrue="1" operator="notEqual">
      <formula>"Balansas"</formula>
    </cfRule>
  </conditionalFormatting>
  <dataValidations count="19"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 xr:uid="{422CA47F-0726-4B21-8CB6-725045CB3BBA}"/>
    <dataValidation allowBlank="1" showInputMessage="1" showErrorMessage="1" prompt="Įrašykite akcininko pavadinimą." sqref="C14:D19" xr:uid="{0B8E40FF-1E83-4A64-AE3C-F8A60945C631}"/>
    <dataValidation allowBlank="1" showInputMessage="1" showErrorMessage="1" prompt="Jei įmonės teisinė forma yra AB arba UAB, nurodykite penkis didžiausius bendrovės akcininkus; jei įmonės teisinė forma yra VĮ, šios dalies pildyti nereikia." sqref="B14" xr:uid="{05DB8209-9EFE-44AE-81AF-FCD1C43186A7}"/>
    <dataValidation allowBlank="1" showInputMessage="1" showErrorMessage="1" prompt="Pildoma, jei įmonės balanse šis turtas pateikiamas atskirai nuo ilgalaikio ir trumpalaikio turto." sqref="B58:E58" xr:uid="{EFBC35A8-8134-4871-8311-203BEA6EC975}"/>
    <dataValidation allowBlank="1" showInputMessage="1" showErrorMessage="1" prompt="Į šią sumą turi būti įtraukti ilgalaikiai nuomos įsipareigojimai" sqref="B74:E74" xr:uid="{8010E91D-AD83-4330-88E1-06A928A6CB42}"/>
    <dataValidation allowBlank="1" showInputMessage="1" showErrorMessage="1" prompt="Į šią sumą turi būti įtraukta nuomos įsipareigojimo einamųjų metų dalis." sqref="B76:E76" xr:uid="{E4EBEA80-4B36-4C0B-9444-E7626D9B38FF}"/>
    <dataValidation allowBlank="1" showInputMessage="1" showErrorMessage="1" prompt="Pildoma, jei įmonės balanse šie įsipareigojimai pateikiami atskirai nuo ilgalaikių ir trumpalaikių įsipareigojimų." sqref="B82:E82" xr:uid="{B9580CC6-0F9B-4AF1-AE00-7C72D8995A7C}"/>
    <dataValidation allowBlank="1" showInputMessage="1" showErrorMessage="1" prompt="Jei balansas susibalansuoja, matysite žodį „Balansas“; jei nesibalansuoja - matysite disbalanso dydį (skirtumą)." sqref="B86:E86" xr:uid="{6349FAED-DF83-42B1-A2AA-7BF50B514406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 xr:uid="{1AFAF9A7-770E-4E9E-A967-A0E60AF8BC18}"/>
    <dataValidation allowBlank="1" showInputMessage="1" showErrorMessage="1" prompt="Bendras darbuotojų (darbo sutarčių) skaičius; įskaičiuojami visi darbuotojai, įskaitant ir vadovus." sqref="B101:E101" xr:uid="{A3D1DFA6-D886-4C97-B166-9BFFB83A9C18}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 xr:uid="{A60DEC99-D271-4B19-825E-4F4092A7C6FD}"/>
    <dataValidation allowBlank="1" showInputMessage="1" showErrorMessage="1" prompt="Data, kai atsakingas asmuo patvirtina duomenų tikrumą._x000a__x000a_Data pateikiama formatu:_x000a_2019-12-31" sqref="C113:E113" xr:uid="{1DBC4562-6E14-4135-9F36-B396A7613869}"/>
    <dataValidation allowBlank="1" showErrorMessage="1" prompt="Savivaldybei nuosavybės teise priklausančių akcijų valdytoja" sqref="C22:E22" xr:uid="{54694C51-D5F8-441B-817B-C68EA943A1F7}"/>
    <dataValidation allowBlank="1" showInputMessage="1" showErrorMessage="1" prompt="Nurodykite įmonės vyr. finansininko (vyr. buhalterio) vardą ir pavardę. Pareigų nurodyti nereikia." sqref="C11:E11" xr:uid="{0A6A8371-B431-4729-AF25-976D9212F452}"/>
    <dataValidation allowBlank="1" showInputMessage="1" showErrorMessage="1" prompt="Nurodykite įmonės direktoriaus (generalinio direktoriaus) vardą ir pavardę. Pareigų nurodyti nereikia." sqref="C10:E10" xr:uid="{54964CD5-18E4-4CDA-94BE-F945AEF0A50E}"/>
    <dataValidation allowBlank="1" showErrorMessage="1" sqref="B25:B26" xr:uid="{9291BC8C-1C43-49F6-B808-0086D3F385EE}"/>
    <dataValidation type="whole" allowBlank="1" showErrorMessage="1" prompt="Nurodykite identifikacinį numerį (juridinio asmens kodą)" sqref="C8:E9" xr:uid="{4CDE9DC9-67D2-47DB-9AB7-1B5302E3FCEC}">
      <formula1>0</formula1>
      <formula2>9999999999999990000</formula2>
    </dataValidation>
    <dataValidation allowBlank="1" showErrorMessage="1" prompt="Nurodykite įmonės teisinę formą (AB, UAB, VĮ), pasirinkdami iš sąrašo" sqref="C7:E7" xr:uid="{A6818900-82EE-4FE0-8F59-9BBEACB7367D}"/>
    <dataValidation type="list" allowBlank="1" showErrorMessage="1" prompt="Nurodykite pilną įmonės pavadinimą, pvz. Akcinė bendrovė „Pavyzdys“ ar Valstybės įmonė „Pavyzdys“" sqref="C6:E6" xr:uid="{647CDE6C-E5CC-4FDE-8449-19B1500ECACA}">
      <formula1>$K$2:$K$7</formula1>
    </dataValidation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Gigabyte</cp:lastModifiedBy>
  <cp:revision/>
  <cp:lastPrinted>2025-04-02T07:07:29Z</cp:lastPrinted>
  <dcterms:created xsi:type="dcterms:W3CDTF">2014-03-24T16:58:47Z</dcterms:created>
  <dcterms:modified xsi:type="dcterms:W3CDTF">2025-05-02T10:10:48Z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