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ikav\Desktop\5. ATASKAITOS, valdybai, savivald,garantinis\"/>
    </mc:Choice>
  </mc:AlternateContent>
  <xr:revisionPtr revIDLastSave="0" documentId="8_{DAD2DEC8-A708-4D00-AFFC-0810B4A9140B}" xr6:coauthVersionLast="47" xr6:coauthVersionMax="47" xr10:uidLastSave="{00000000-0000-0000-0000-000000000000}"/>
  <bookViews>
    <workbookView xWindow="28680" yWindow="4485" windowWidth="29040" windowHeight="15720" tabRatio="767" activeTab="2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0" l="1"/>
  <c r="G22" i="20"/>
  <c r="G21" i="20"/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3" i="2" l="1"/>
  <c r="H3" i="21"/>
  <c r="D4" i="20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D7" i="20"/>
  <c r="D5" i="20"/>
  <c r="D6" i="20"/>
  <c r="E84" i="18"/>
  <c r="C60" i="18"/>
  <c r="C86" i="18" s="1"/>
  <c r="E60" i="18"/>
  <c r="E86" i="18" s="1"/>
  <c r="R1" i="2"/>
  <c r="C9" i="2" s="1"/>
  <c r="C80" i="2" l="1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<sst xmlns="http://schemas.openxmlformats.org/spreadsheetml/2006/main" count="1522" uniqueCount="548">
  <si>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</si>
  <si>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</si>
  <si>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</si>
  <si>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</si>
  <si>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</si>
  <si>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</si>
  <si>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</si>
  <si>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</si>
  <si>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</si>
  <si>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</si>
  <si>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</si>
  <si>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</si>
  <si>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</si>
  <si>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</si>
  <si>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</si>
  <si>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</si>
  <si>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</si>
  <si>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</si>
  <si>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</si>
  <si>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</si>
  <si>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</si>
  <si>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</si>
  <si>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</si>
  <si>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</si>
  <si>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</si>
  <si>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</si>
  <si>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</si>
  <si>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</si>
  <si>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</si>
  <si>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</si>
  <si>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</si>
  <si>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</si>
  <si>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</si>
  <si>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</si>
  <si>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</si>
  <si>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</si>
  <si>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</si>
  <si>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</si>
  <si>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</si>
  <si>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</si>
  <si>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</si>
  <si>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</si>
  <si>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</si>
  <si>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</si>
  <si>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</si>
  <si>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</si>
  <si>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</si>
  <si>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</si>
  <si>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</si>
  <si>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</si>
  <si>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</si>
  <si>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</si>
  <si>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</si>
  <si>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</si>
  <si>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</si>
  <si>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</si>
  <si>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</si>
  <si>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</si>
  <si>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</si>
  <si>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</si>
  <si>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</si>
  <si>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</si>
  <si>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</si>
  <si>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</si>
  <si>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</si>
  <si>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</si>
  <si>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</si>
  <si>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</si>
  <si>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</si>
  <si>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</si>
  <si>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</si>
  <si>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</si>
  <si>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</si>
  <si>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</si>
  <si>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</si>
  <si>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</si>
  <si>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</si>
  <si>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</si>
  <si>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</si>
  <si>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</si>
  <si>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</si>
  <si>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</si>
  <si>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</si>
  <si>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</si>
  <si>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</si>
  <si>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</si>
  <si>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</si>
  <si>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</si>
  <si>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</si>
  <si>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</si>
  <si>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</si>
  <si>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</si>
  <si>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</si>
  <si>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</si>
  <si>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</si>
  <si>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</si>
  <si>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</si>
  <si>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</si>
  <si>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</si>
  <si>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</si>
  <si>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</si>
  <si>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</si>
  <si>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</si>
  <si>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</si>
  <si>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</si>
  <si>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</si>
  <si>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</si>
  <si>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</si>
  <si>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</si>
  <si>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</si>
  <si>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</si>
  <si>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</si>
  <si>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</si>
  <si>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</si>
  <si>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</si>
  <si>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</si>
  <si>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</si>
  <si>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</si>
  <si>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</si>
  <si>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</si>
  <si>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</si>
  <si>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</si>
  <si>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</si>
  <si>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</si>
  <si>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</si>
  <si>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</si>
  <si>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</si>
  <si>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</si>
  <si>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</si>
  <si>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</si>
  <si>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</si>
  <si>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</si>
  <si>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</si>
  <si>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</si>
  <si>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</si>
  <si>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</si>
  <si>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</si>
  <si>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</si>
  <si>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</si>
  <si>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</si>
  <si>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</si>
  <si>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</si>
  <si>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</si>
  <si>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</si>
  <si>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</si>
  <si>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</si>
  <si>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</si>
  <si>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</si>
  <si>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</si>
  <si>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</si>
  <si>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</si>
  <si>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</si>
  <si>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</si>
  <si>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</si>
  <si>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</si>
  <si>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</si>
  <si>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</si>
  <si>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</si>
  <si>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</si>
  <si>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</si>
  <si>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</si>
  <si>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</si>
  <si>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</si>
  <si>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</si>
  <si>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</si>
  <si>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</si>
  <si>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</si>
  <si>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</si>
  <si>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</si>
  <si>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</si>
  <si>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</si>
  <si>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</si>
  <si>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</si>
  <si>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</si>
  <si>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</si>
  <si>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</si>
  <si>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</si>
  <si>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</si>
  <si>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</si>
  <si>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</si>
  <si>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</si>
  <si>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</si>
  <si>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</si>
  <si>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</si>
  <si>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</si>
  <si>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</si>
  <si>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</si>
  <si>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</si>
  <si>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</si>
  <si>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</si>
  <si>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</si>
  <si>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</si>
  <si>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</si>
  <si>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</si>
  <si>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</si>
  <si>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</si>
  <si>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</si>
  <si>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</si>
  <si>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</si>
  <si>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</si>
  <si>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</si>
  <si>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</si>
  <si>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</si>
  <si>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</si>
  <si>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</si>
  <si>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</si>
  <si>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</si>
  <si>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</si>
  <si>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</si>
  <si>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</si>
  <si>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</si>
  <si>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</si>
  <si>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</si>
  <si>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</si>
  <si>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</si>
  <si>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</si>
  <si>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</si>
  <si>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</si>
  <si>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</si>
  <si>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</si>
  <si>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</si>
  <si>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</si>
  <si>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</si>
  <si>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</si>
  <si>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</si>
  <si>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</si>
  <si>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</si>
  <si>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</si>
  <si>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</si>
  <si>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</si>
  <si>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</si>
  <si>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</si>
  <si>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</si>
  <si>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</si>
  <si>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</si>
  <si>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</si>
  <si>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</si>
  <si>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</si>
  <si>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</si>
  <si>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</si>
  <si>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</si>
  <si>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</si>
  <si>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</si>
  <si>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</si>
  <si>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</si>
  <si>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</si>
  <si>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</si>
  <si>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</si>
  <si>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</si>
  <si>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</si>
  <si>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</si>
  <si>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</si>
  <si>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</si>
  <si>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</si>
  <si>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</si>
  <si>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</si>
  <si>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</si>
  <si>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</si>
  <si>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</si>
  <si>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</si>
  <si>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</si>
  <si>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</si>
  <si>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</si>
  <si>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</si>
  <si>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</si>
  <si>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</si>
  <si>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</si>
  <si>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</si>
  <si>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</si>
  <si>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</si>
  <si>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</si>
  <si>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</si>
  <si>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</si>
  <si>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</si>
  <si>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</si>
  <si>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</si>
  <si>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</si>
  <si>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</si>
  <si>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</si>
  <si>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</si>
  <si>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</si>
  <si>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</si>
  <si>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</si>
  <si>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</si>
  <si>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</si>
  <si>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</si>
  <si>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</si>
  <si>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</si>
  <si>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</si>
  <si>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</si>
  <si>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</si>
  <si>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</si>
  <si>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</si>
  <si>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</si>
  <si>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</si>
  <si>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</si>
  <si>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</si>
  <si>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</si>
  <si>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</si>
  <si>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</si>
  <si>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</si>
  <si>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</si>
  <si>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</si>
  <si>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</si>
  <si>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</si>
  <si>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</si>
  <si>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</si>
  <si>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</si>
  <si>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</si>
  <si>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</si>
  <si>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</si>
  <si>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</si>
  <si>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</si>
  <si>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</si>
  <si>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</si>
  <si>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</si>
  <si>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</si>
  <si>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</si>
  <si>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</si>
  <si>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</si>
  <si>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</si>
  <si>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</si>
  <si>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</si>
  <si>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</si>
  <si>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</si>
  <si>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</si>
  <si>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</si>
  <si>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</si>
  <si>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</si>
  <si>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</si>
  <si>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</si>
  <si>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</si>
  <si>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</si>
  <si>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</si>
  <si>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</si>
  <si>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</si>
  <si>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</si>
  <si>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</si>
  <si>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</si>
  <si>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</si>
  <si>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</si>
  <si>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</si>
  <si>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</si>
  <si>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</si>
  <si>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</si>
  <si>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</si>
  <si>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</si>
  <si>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</si>
  <si>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</si>
  <si>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</si>
  <si>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</si>
  <si>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</si>
  <si>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</si>
  <si>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</si>
  <si>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</si>
  <si>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</si>
  <si>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</si>
  <si>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</si>
  <si>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</si>
  <si>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</si>
  <si>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</si>
  <si>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</si>
  <si>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</si>
  <si>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</si>
  <si>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</si>
  <si>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</si>
  <si>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</si>
  <si>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</si>
  <si>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</si>
  <si>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</si>
  <si>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</si>
  <si>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</si>
  <si>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</si>
  <si>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</si>
  <si>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</si>
  <si>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</si>
  <si>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</si>
  <si>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</si>
  <si>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</si>
  <si>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</si>
  <si>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</si>
  <si>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</si>
  <si>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</si>
  <si>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</si>
  <si>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</si>
  <si>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</si>
  <si>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</si>
  <si>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</si>
  <si>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</si>
  <si>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</si>
  <si>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</si>
  <si>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</si>
  <si>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</si>
  <si>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</si>
  <si>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</si>
  <si>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</si>
  <si>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</si>
  <si>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</si>
  <si>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</si>
  <si>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</si>
  <si>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</si>
  <si>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</si>
  <si>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</si>
  <si>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</si>
  <si>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</si>
  <si>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</si>
  <si>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</si>
  <si>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</si>
  <si>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</si>
  <si>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</si>
  <si>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</si>
  <si>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</si>
  <si>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</si>
  <si>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</si>
  <si>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</si>
  <si>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</si>
  <si>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</si>
  <si>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</si>
  <si>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</si>
  <si>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</si>
  <si>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</si>
  <si>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</si>
  <si>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</si>
  <si>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</si>
  <si>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</si>
  <si>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</si>
  <si>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</si>
  <si>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</si>
  <si>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</si>
  <si>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</si>
  <si>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</si>
  <si>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</si>
  <si>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</si>
  <si>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</si>
  <si>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</si>
  <si>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</si>
  <si>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</si>
  <si>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</si>
  <si>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</si>
  <si>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</si>
  <si>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</si>
  <si>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</si>
  <si>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</si>
  <si>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</si>
  <si>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</si>
  <si>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</si>
  <si>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</si>
  <si>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</si>
  <si>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</si>
  <si>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</si>
  <si>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</si>
  <si>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</si>
  <si>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</si>
  <si>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</si>
  <si>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</si>
  <si>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</si>
  <si>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</si>
  <si>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</si>
  <si>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</si>
  <si>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</si>
  <si>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</si>
  <si>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</si>
  <si>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</si>
  <si>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</si>
  <si>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</si>
  <si>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</si>
  <si>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</si>
  <si>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</si>
  <si>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</si>
  <si>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</si>
  <si>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</si>
  <si>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</si>
  <si>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</si>
  <si>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</si>
  <si>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</si>
  <si>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</si>
  <si>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</si>
  <si>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</si>
  <si>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</si>
  <si>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</si>
  <si>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</si>
  <si>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</si>
  <si>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</si>
  <si>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</si>
  <si>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</si>
  <si>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</si>
  <si>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</si>
  <si>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</si>
  <si>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</si>
  <si>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</si>
  <si>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</si>
  <si>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</si>
  <si>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</si>
  <si>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</si>
  <si>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</si>
  <si>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</si>
  <si>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</si>
  <si>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</si>
  <si>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</si>
  <si>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</si>
  <si>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</si>
  <si>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</si>
  <si>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</si>
  <si>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</si>
  <si>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</si>
  <si>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</si>
  <si>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</si>
  <si>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</si>
  <si>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</si>
  <si>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</si>
  <si>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</si>
  <si>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</si>
  <si>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</si>
  <si>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</si>
  <si>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</si>
  <si>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</si>
  <si>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</si>
  <si>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</si>
  <si>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</si>
  <si>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</si>
  <si>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</si>
  <si>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</si>
  <si>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</si>
  <si>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</si>
  <si>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</si>
  <si>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</si>
  <si>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</si>
  <si>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</si>
  <si>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</si>
  <si>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</si>
  <si>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</si>
  <si>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</si>
  <si>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</si>
  <si>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</si>
  <si>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</si>
  <si>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</si>
  <si>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</si>
  <si>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</si>
  <si>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</si>
  <si>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</si>
  <si>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</si>
  <si>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</si>
  <si>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Eglė Alonderienė</t>
  </si>
  <si>
    <t>Rita Venckuvienė</t>
  </si>
  <si>
    <t>Kretingos rajono savivaldybė</t>
  </si>
  <si>
    <t>Finansų ir ekonomikos skyriaus vadovė Rita Venckuvienė</t>
  </si>
  <si>
    <t>370 445 43826, rita.venckuviene@kretingosvandenys.lt</t>
  </si>
  <si>
    <t>Nėra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</si>
</sst>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79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9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opLeftCell="A103" zoomScaleNormal="100" zoomScaleSheetLayoutView="85" zoomScalePageLayoutView="60" workbookViewId="0">
      <selection activeCell="C118" sqref="C118:E118"/>
    </sheetView>
  </sheetViews>
  <sheetFormatPr defaultColWidth="0" defaultRowHeight="12" x14ac:dyDescent="0.3"/>
  <cols>
    <col min="1" max="1" width="1.7265625" style="30" customWidth="1"/>
    <col min="2" max="2" width="67.7265625" style="30" bestFit="1" customWidth="1"/>
    <col min="3" max="5" width="24.26953125" style="30" customWidth="1"/>
    <col min="6" max="6" width="1.7265625" style="34" customWidth="1"/>
    <col min="7" max="10" width="9.1796875" style="34" hidden="1" customWidth="1"/>
    <col min="11" max="11" width="20.26953125" style="34" hidden="1" customWidth="1"/>
    <col min="12" max="17" width="9.1796875" style="34" hidden="1" customWidth="1"/>
    <col min="18" max="18" width="47.54296875" style="34" hidden="1" customWidth="1"/>
    <col min="19" max="19" width="10.453125" style="34" hidden="1" customWidth="1"/>
    <col min="20" max="20" width="16.1796875" style="34" hidden="1" customWidth="1"/>
    <col min="21" max="22" width="9.1796875" style="34" hidden="1" customWidth="1"/>
    <col min="23" max="23" width="23.1796875" style="34" hidden="1" customWidth="1"/>
    <col min="24" max="24" width="17.54296875" style="34" customWidth="1"/>
    <col min="25" max="25" width="9.1796875" style="34" customWidth="1"/>
    <col min="26" max="26" width="5.7265625" style="34" customWidth="1"/>
    <col min="27" max="27" width="6.26953125" style="34" customWidth="1"/>
    <col min="28" max="28" width="7.7265625" style="34" customWidth="1"/>
    <col min="29" max="29" width="9.81640625" style="34" customWidth="1"/>
    <col min="30" max="50" width="9.1796875" style="34" customWidth="1"/>
    <col min="51" max="52" width="0" style="34" hidden="1" customWidth="1"/>
    <col min="53" max="16384" width="9.1796875" style="34" hidden="1"/>
  </cols>
  <sheetData>
    <row r="1" spans="2:52" ht="9.65" customHeight="1" thickBot="1" x14ac:dyDescent="0.3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3">
      <c r="B2" s="140"/>
      <c r="C2" s="141"/>
      <c r="D2" s="449" t="s">
        <v>541</v>
      </c>
      <c r="E2" s="450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3">
      <c r="B3" s="142"/>
      <c r="C3" s="64"/>
      <c r="D3" s="451"/>
      <c r="E3" s="452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3">
      <c r="B4" s="142"/>
      <c r="C4" s="64"/>
      <c r="D4" s="451"/>
      <c r="E4" s="452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3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35">
      <c r="B6" s="462" t="s">
        <v>5</v>
      </c>
      <c r="C6" s="463"/>
      <c r="D6" s="463"/>
      <c r="E6" s="464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3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5" x14ac:dyDescent="0.45">
      <c r="B8" s="146" t="s">
        <v>7</v>
      </c>
      <c r="C8" s="465"/>
      <c r="D8" s="465"/>
      <c r="E8" s="466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3" x14ac:dyDescent="0.3">
      <c r="B9" s="147" t="s">
        <v>9</v>
      </c>
      <c r="C9" s="453" t="str">
        <f>IFERROR(VLOOKUP(C8,$R$1:$T$236,3,FALSE),"")</f>
        <v/>
      </c>
      <c r="D9" s="453"/>
      <c r="E9" s="454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3" x14ac:dyDescent="0.3">
      <c r="B10" s="148" t="s">
        <v>13</v>
      </c>
      <c r="C10" s="453" t="str">
        <f>IFERROR(VLOOKUP(C8,$R$2:$S$236,2,FALSE),"")</f>
        <v/>
      </c>
      <c r="D10" s="453"/>
      <c r="E10" s="454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3" x14ac:dyDescent="0.3">
      <c r="B11" s="148" t="s">
        <v>412</v>
      </c>
      <c r="C11" s="467" t="str">
        <f>IFERROR(VLOOKUP(C8,$R$2:$U$236,4,FALSE),"")</f>
        <v/>
      </c>
      <c r="D11" s="467"/>
      <c r="E11" s="468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3" x14ac:dyDescent="0.3">
      <c r="B12" s="148" t="s">
        <v>25</v>
      </c>
      <c r="C12" s="455" t="s">
        <v>542</v>
      </c>
      <c r="D12" s="455"/>
      <c r="E12" s="456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3" x14ac:dyDescent="0.3">
      <c r="B13" s="148" t="s">
        <v>29</v>
      </c>
      <c r="C13" s="457" t="s">
        <v>543</v>
      </c>
      <c r="D13" s="457"/>
      <c r="E13" s="458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3" x14ac:dyDescent="0.3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3" x14ac:dyDescent="0.3">
      <c r="B15" s="148"/>
      <c r="C15" s="459" t="s">
        <v>36</v>
      </c>
      <c r="D15" s="460"/>
      <c r="E15" s="461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3" x14ac:dyDescent="0.3">
      <c r="B16" s="148" t="s">
        <v>40</v>
      </c>
      <c r="C16" s="471" t="s">
        <v>343</v>
      </c>
      <c r="D16" s="471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3" x14ac:dyDescent="0.3">
      <c r="B17" s="151" t="s">
        <v>45</v>
      </c>
      <c r="C17" s="472" t="s">
        <v>544</v>
      </c>
      <c r="D17" s="473"/>
      <c r="E17" s="152"/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3" x14ac:dyDescent="0.3">
      <c r="B18" s="151" t="s">
        <v>49</v>
      </c>
      <c r="C18" s="472"/>
      <c r="D18" s="473"/>
      <c r="E18" s="152"/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3" x14ac:dyDescent="0.3">
      <c r="B19" s="151" t="s">
        <v>53</v>
      </c>
      <c r="C19" s="423"/>
      <c r="D19" s="424"/>
      <c r="E19" s="152"/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3" x14ac:dyDescent="0.3">
      <c r="B20" s="151" t="s">
        <v>56</v>
      </c>
      <c r="C20" s="423"/>
      <c r="D20" s="424"/>
      <c r="E20" s="152"/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3">
      <c r="B21" s="151" t="s">
        <v>59</v>
      </c>
      <c r="C21" s="423"/>
      <c r="D21" s="424"/>
      <c r="E21" s="152"/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3" x14ac:dyDescent="0.3">
      <c r="B22" s="151" t="s">
        <v>67</v>
      </c>
      <c r="C22" s="425" t="s">
        <v>68</v>
      </c>
      <c r="D22" s="426"/>
      <c r="E22" s="153">
        <f>100%-SUM(E17:E21)</f>
        <v>1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3" x14ac:dyDescent="0.3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3" x14ac:dyDescent="0.3">
      <c r="B24" s="155" t="s">
        <v>70</v>
      </c>
      <c r="C24" s="427">
        <v>1</v>
      </c>
      <c r="D24" s="427"/>
      <c r="E24" s="428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3">
      <c r="B25" s="156" t="s">
        <v>72</v>
      </c>
      <c r="C25" s="421" t="s">
        <v>544</v>
      </c>
      <c r="D25" s="421"/>
      <c r="E25" s="422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3" x14ac:dyDescent="0.3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3">
      <c r="B27" s="157" t="s">
        <v>74</v>
      </c>
      <c r="C27" s="447" t="s">
        <v>208</v>
      </c>
      <c r="D27" s="447"/>
      <c r="E27" s="448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13" x14ac:dyDescent="0.3">
      <c r="B28" s="157" t="s">
        <v>76</v>
      </c>
      <c r="C28" s="469"/>
      <c r="D28" s="469"/>
      <c r="E28" s="470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3" x14ac:dyDescent="0.3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5" customHeight="1" x14ac:dyDescent="0.3">
      <c r="B30" s="148"/>
      <c r="C30" s="443" t="s">
        <v>79</v>
      </c>
      <c r="D30" s="443"/>
      <c r="E30" s="444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3">
      <c r="A31" s="30"/>
      <c r="B31" s="158"/>
      <c r="C31" s="445" t="s">
        <v>81</v>
      </c>
      <c r="D31" s="445"/>
      <c r="E31" s="446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3">
      <c r="B32" s="159"/>
      <c r="C32" s="435" t="s">
        <v>83</v>
      </c>
      <c r="D32" s="435"/>
      <c r="E32" s="436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3" x14ac:dyDescent="0.3">
      <c r="B33" s="159"/>
      <c r="C33" s="437" t="s">
        <v>85</v>
      </c>
      <c r="D33" s="437"/>
      <c r="E33" s="438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3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3" x14ac:dyDescent="0.3">
      <c r="B35" s="162" t="s">
        <v>89</v>
      </c>
      <c r="C35" s="27">
        <v>2628.9</v>
      </c>
      <c r="D35" s="34"/>
      <c r="E35" s="163">
        <v>3055.6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3" x14ac:dyDescent="0.3">
      <c r="B36" s="162" t="s">
        <v>91</v>
      </c>
      <c r="C36" s="26">
        <v>2133.6999999999998</v>
      </c>
      <c r="D36" s="34"/>
      <c r="E36" s="164">
        <v>1906.5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3" x14ac:dyDescent="0.3">
      <c r="A37" s="30"/>
      <c r="B37" s="165" t="s">
        <v>93</v>
      </c>
      <c r="C37" s="41">
        <f>+C35-C36</f>
        <v>495.20000000000027</v>
      </c>
      <c r="D37" s="34"/>
      <c r="E37" s="166">
        <f>+E35-E36</f>
        <v>1149.0999999999999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3" x14ac:dyDescent="0.3">
      <c r="A38" s="30"/>
      <c r="B38" s="162" t="s">
        <v>95</v>
      </c>
      <c r="C38" s="381">
        <v>240.5</v>
      </c>
      <c r="D38" s="48"/>
      <c r="E38" s="382">
        <v>259.7</v>
      </c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3" x14ac:dyDescent="0.3">
      <c r="B39" s="162" t="s">
        <v>97</v>
      </c>
      <c r="C39" s="25">
        <v>763.6</v>
      </c>
      <c r="D39" s="48"/>
      <c r="E39" s="167">
        <v>807.9</v>
      </c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3" x14ac:dyDescent="0.3">
      <c r="A40" s="30"/>
      <c r="B40" s="165" t="s">
        <v>99</v>
      </c>
      <c r="C40" s="41">
        <f>+C37-C38-C39</f>
        <v>-508.89999999999975</v>
      </c>
      <c r="D40" s="34"/>
      <c r="E40" s="166">
        <f>+E37-E38-E39</f>
        <v>81.499999999999886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3" x14ac:dyDescent="0.3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3" x14ac:dyDescent="0.3">
      <c r="B42" s="162" t="s">
        <v>103</v>
      </c>
      <c r="C42" s="25">
        <v>32</v>
      </c>
      <c r="D42" s="48"/>
      <c r="E42" s="169">
        <v>20.9</v>
      </c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3" x14ac:dyDescent="0.3">
      <c r="B43" s="162" t="s">
        <v>105</v>
      </c>
      <c r="C43" s="44">
        <f>C44-C45</f>
        <v>-34.799999999999997</v>
      </c>
      <c r="D43" s="34"/>
      <c r="E43" s="170">
        <f>E44-E45</f>
        <v>-93.899999999999991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3" x14ac:dyDescent="0.3">
      <c r="B44" s="171" t="s">
        <v>107</v>
      </c>
      <c r="C44" s="28">
        <v>2.1</v>
      </c>
      <c r="D44" s="48"/>
      <c r="E44" s="172">
        <v>1.9</v>
      </c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3" x14ac:dyDescent="0.3">
      <c r="B45" s="171" t="s">
        <v>109</v>
      </c>
      <c r="C45" s="26">
        <v>36.9</v>
      </c>
      <c r="D45" s="48"/>
      <c r="E45" s="173">
        <v>95.8</v>
      </c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3" x14ac:dyDescent="0.3">
      <c r="A46" s="30"/>
      <c r="B46" s="165" t="s">
        <v>111</v>
      </c>
      <c r="C46" s="41">
        <f>+C40+C41+C42+C43</f>
        <v>-511.69999999999976</v>
      </c>
      <c r="D46" s="34"/>
      <c r="E46" s="166">
        <f>+E40+E41+E42+E43</f>
        <v>8.4999999999999005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3" x14ac:dyDescent="0.3">
      <c r="B47" s="162" t="s">
        <v>113</v>
      </c>
      <c r="C47" s="5">
        <v>0.3</v>
      </c>
      <c r="D47" s="49"/>
      <c r="E47" s="174">
        <v>-54.5</v>
      </c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3" x14ac:dyDescent="0.3">
      <c r="A48" s="30"/>
      <c r="B48" s="165" t="s">
        <v>115</v>
      </c>
      <c r="C48" s="41">
        <f>C46-C47</f>
        <v>-511.99999999999977</v>
      </c>
      <c r="D48" s="34"/>
      <c r="E48" s="166">
        <f>E46-E47</f>
        <v>62.999999999999901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3" x14ac:dyDescent="0.3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3">
      <c r="A50" s="30"/>
      <c r="B50" s="159"/>
      <c r="C50" s="443" t="s">
        <v>79</v>
      </c>
      <c r="D50" s="443"/>
      <c r="E50" s="444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3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3" x14ac:dyDescent="0.3">
      <c r="B52" s="177" t="s">
        <v>121</v>
      </c>
      <c r="C52" s="1">
        <v>8.6999999999999993</v>
      </c>
      <c r="D52" s="38"/>
      <c r="E52" s="172">
        <v>6.1</v>
      </c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3" x14ac:dyDescent="0.3">
      <c r="B53" s="177" t="s">
        <v>123</v>
      </c>
      <c r="C53" s="24">
        <v>33203.5</v>
      </c>
      <c r="D53" s="48"/>
      <c r="E53" s="178">
        <v>35435.300000000003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3" x14ac:dyDescent="0.3">
      <c r="B54" s="177" t="s">
        <v>125</v>
      </c>
      <c r="C54" s="24"/>
      <c r="D54" s="48"/>
      <c r="E54" s="178"/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3" x14ac:dyDescent="0.3">
      <c r="B55" s="177" t="s">
        <v>127</v>
      </c>
      <c r="C55" s="24">
        <v>13.9</v>
      </c>
      <c r="D55" s="48"/>
      <c r="E55" s="178">
        <v>71.3</v>
      </c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3" x14ac:dyDescent="0.3">
      <c r="B56" s="179" t="s">
        <v>129</v>
      </c>
      <c r="C56" s="46">
        <f>SUM(C52:C55)</f>
        <v>33226.1</v>
      </c>
      <c r="D56" s="34"/>
      <c r="E56" s="180">
        <f>SUM(E52:E55)</f>
        <v>35512.700000000004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3" x14ac:dyDescent="0.3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3">
      <c r="B58" s="182" t="s">
        <v>132</v>
      </c>
      <c r="C58" s="28">
        <v>20.399999999999999</v>
      </c>
      <c r="D58" s="48"/>
      <c r="E58" s="172">
        <v>26.2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3">
      <c r="B59" s="183" t="s">
        <v>134</v>
      </c>
      <c r="C59" s="24">
        <v>271.2</v>
      </c>
      <c r="D59" s="48"/>
      <c r="E59" s="178">
        <v>312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3">
      <c r="B60" s="189" t="s">
        <v>435</v>
      </c>
      <c r="C60" s="24">
        <v>271.2</v>
      </c>
      <c r="D60" s="48"/>
      <c r="E60" s="178">
        <v>312</v>
      </c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3" x14ac:dyDescent="0.3">
      <c r="B61" s="184" t="s">
        <v>136</v>
      </c>
      <c r="C61" s="24">
        <v>54.2</v>
      </c>
      <c r="D61" s="48"/>
      <c r="E61" s="178">
        <v>4.5</v>
      </c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3" x14ac:dyDescent="0.3">
      <c r="B62" s="184" t="s">
        <v>138</v>
      </c>
      <c r="C62" s="26">
        <v>188.5</v>
      </c>
      <c r="D62" s="48"/>
      <c r="E62" s="173">
        <v>226.4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3" x14ac:dyDescent="0.3">
      <c r="B63" s="179" t="s">
        <v>140</v>
      </c>
      <c r="C63" s="46">
        <f>SUM(C58:C59,C61:C62)</f>
        <v>534.29999999999995</v>
      </c>
      <c r="D63" s="34"/>
      <c r="E63" s="46">
        <f>SUM(E58:E59,E61:E62)</f>
        <v>569.1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3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3" x14ac:dyDescent="0.3">
      <c r="A65" s="30"/>
      <c r="B65" s="179" t="s">
        <v>142</v>
      </c>
      <c r="C65" s="11">
        <v>52.4</v>
      </c>
      <c r="D65" s="49"/>
      <c r="E65" s="185">
        <v>42.9</v>
      </c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3" x14ac:dyDescent="0.3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3" x14ac:dyDescent="0.3">
      <c r="A67" s="30"/>
      <c r="B67" s="179" t="s">
        <v>145</v>
      </c>
      <c r="C67" s="24"/>
      <c r="D67" s="48"/>
      <c r="E67" s="178"/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3" x14ac:dyDescent="0.3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3">
      <c r="B69" s="186" t="s">
        <v>147</v>
      </c>
      <c r="C69" s="46">
        <f>SUM(C56,C63,C65,C67)</f>
        <v>33812.800000000003</v>
      </c>
      <c r="D69" s="34"/>
      <c r="E69" s="180">
        <f>SUM(E56,E63,E65,E67)</f>
        <v>36124.700000000004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3" x14ac:dyDescent="0.3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3">
      <c r="B71" s="188" t="s">
        <v>149</v>
      </c>
      <c r="C71" s="4">
        <v>6452.6</v>
      </c>
      <c r="D71" s="48"/>
      <c r="E71" s="178">
        <v>6769.1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3">
      <c r="A72" s="30"/>
      <c r="B72" s="189" t="s">
        <v>151</v>
      </c>
      <c r="C72" s="4">
        <v>6452.6</v>
      </c>
      <c r="D72" s="48"/>
      <c r="E72" s="178">
        <v>6769.1</v>
      </c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3" x14ac:dyDescent="0.3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3" x14ac:dyDescent="0.3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3" x14ac:dyDescent="0.3">
      <c r="A75" s="30"/>
      <c r="B75" s="188" t="s">
        <v>157</v>
      </c>
      <c r="C75" s="4">
        <v>0</v>
      </c>
      <c r="D75" s="48"/>
      <c r="E75" s="178">
        <v>0</v>
      </c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3" x14ac:dyDescent="0.3">
      <c r="A76" s="30"/>
      <c r="B76" s="188" t="s">
        <v>159</v>
      </c>
      <c r="C76" s="4"/>
      <c r="D76" s="48"/>
      <c r="E76" s="178"/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3" x14ac:dyDescent="0.3">
      <c r="A77" s="30"/>
      <c r="B77" s="188" t="s">
        <v>161</v>
      </c>
      <c r="C77" s="4"/>
      <c r="D77" s="48"/>
      <c r="E77" s="178"/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3" x14ac:dyDescent="0.3">
      <c r="A78" s="30"/>
      <c r="B78" s="189" t="s">
        <v>163</v>
      </c>
      <c r="C78" s="4"/>
      <c r="D78" s="48"/>
      <c r="E78" s="178"/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3" x14ac:dyDescent="0.3">
      <c r="A79" s="30"/>
      <c r="B79" s="188" t="s">
        <v>165</v>
      </c>
      <c r="C79" s="4">
        <v>-826</v>
      </c>
      <c r="D79" s="48"/>
      <c r="E79" s="178">
        <v>-762.9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3" x14ac:dyDescent="0.3">
      <c r="A80" s="30"/>
      <c r="B80" s="165" t="s">
        <v>167</v>
      </c>
      <c r="C80" s="46">
        <f>SUM(C71,C73:C77,C79:C79)</f>
        <v>5626.6</v>
      </c>
      <c r="D80" s="34"/>
      <c r="E80" s="180">
        <f>SUM(E71,E73:E77,E79:E79)</f>
        <v>6006.2000000000007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3" x14ac:dyDescent="0.3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3" x14ac:dyDescent="0.3">
      <c r="A82" s="30"/>
      <c r="B82" s="165" t="s">
        <v>170</v>
      </c>
      <c r="C82" s="11">
        <v>24542.9</v>
      </c>
      <c r="D82" s="58"/>
      <c r="E82" s="190">
        <v>25066.799999999999</v>
      </c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3" x14ac:dyDescent="0.3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6" x14ac:dyDescent="0.3">
      <c r="B84" s="165" t="s">
        <v>173</v>
      </c>
      <c r="C84" s="5"/>
      <c r="D84" s="49"/>
      <c r="E84" s="174"/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3" x14ac:dyDescent="0.3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3" x14ac:dyDescent="0.3">
      <c r="A86" s="30"/>
      <c r="B86" s="171" t="s">
        <v>175</v>
      </c>
      <c r="C86" s="24">
        <v>2246.6999999999998</v>
      </c>
      <c r="D86" s="48"/>
      <c r="E86" s="178">
        <v>3948.7</v>
      </c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3" x14ac:dyDescent="0.3">
      <c r="A87" s="30"/>
      <c r="B87" s="191" t="s">
        <v>440</v>
      </c>
      <c r="C87" s="11"/>
      <c r="D87" s="48"/>
      <c r="E87" s="178"/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3">
      <c r="A88" s="30"/>
      <c r="B88" s="191" t="s">
        <v>177</v>
      </c>
      <c r="C88" s="4">
        <v>2246.6999999999998</v>
      </c>
      <c r="D88" s="48"/>
      <c r="E88" s="178">
        <v>3948.7</v>
      </c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3">
      <c r="B89" s="171" t="s">
        <v>179</v>
      </c>
      <c r="C89" s="4">
        <v>1374.7</v>
      </c>
      <c r="D89" s="48"/>
      <c r="E89" s="178">
        <v>1087.0999999999999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3">
      <c r="B90" s="191" t="s">
        <v>440</v>
      </c>
      <c r="C90" s="4">
        <v>752.2</v>
      </c>
      <c r="D90" s="48"/>
      <c r="E90" s="178">
        <v>140.4</v>
      </c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3">
      <c r="B91" s="191" t="s">
        <v>181</v>
      </c>
      <c r="C91" s="4">
        <v>622.5</v>
      </c>
      <c r="D91" s="48"/>
      <c r="E91" s="178">
        <v>946.7</v>
      </c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3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3" x14ac:dyDescent="0.3">
      <c r="B93" s="165" t="s">
        <v>184</v>
      </c>
      <c r="C93" s="46">
        <f>SUM(C86,C89)</f>
        <v>3621.3999999999996</v>
      </c>
      <c r="D93" s="34"/>
      <c r="E93" s="180">
        <f>SUM(E86,E89)</f>
        <v>5035.7999999999993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3" x14ac:dyDescent="0.3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3" x14ac:dyDescent="0.3">
      <c r="B95" s="165" t="s">
        <v>187</v>
      </c>
      <c r="C95" s="11">
        <v>21.9</v>
      </c>
      <c r="D95" s="49"/>
      <c r="E95" s="185">
        <v>15.9</v>
      </c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3" x14ac:dyDescent="0.3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3" x14ac:dyDescent="0.3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3" x14ac:dyDescent="0.3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3">
      <c r="A99" s="30"/>
      <c r="B99" s="165" t="s">
        <v>193</v>
      </c>
      <c r="C99" s="46">
        <f>SUM(C80,C82,C84,C93,C95,C97)</f>
        <v>33812.800000000003</v>
      </c>
      <c r="D99" s="34"/>
      <c r="E99" s="180">
        <f>SUM(E80,E82,E84,E93,E95,E97)</f>
        <v>36124.700000000004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3" x14ac:dyDescent="0.3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3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3" x14ac:dyDescent="0.3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3" x14ac:dyDescent="0.3">
      <c r="A103" s="30"/>
      <c r="B103" s="194" t="s">
        <v>199</v>
      </c>
      <c r="C103" s="56" t="s">
        <v>547</v>
      </c>
      <c r="D103" s="49"/>
      <c r="E103" s="195" t="s">
        <v>547</v>
      </c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3" x14ac:dyDescent="0.3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3">
      <c r="B105" s="162"/>
      <c r="C105" s="443" t="s">
        <v>79</v>
      </c>
      <c r="D105" s="443"/>
      <c r="E105" s="444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3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13" x14ac:dyDescent="0.3">
      <c r="B107" s="196" t="s">
        <v>204</v>
      </c>
      <c r="C107" s="243">
        <v>357</v>
      </c>
      <c r="D107" s="49"/>
      <c r="E107" s="244">
        <v>363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3">
      <c r="B108" s="196" t="s">
        <v>207</v>
      </c>
      <c r="C108" s="288">
        <v>2137.5</v>
      </c>
      <c r="D108" s="34"/>
      <c r="E108" s="288">
        <v>3421.5</v>
      </c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3">
      <c r="B109" s="196" t="s">
        <v>510</v>
      </c>
      <c r="C109" s="288">
        <v>-825</v>
      </c>
      <c r="D109" s="34"/>
      <c r="E109" s="11">
        <v>-762.9</v>
      </c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3">
      <c r="B110" s="197" t="s">
        <v>211</v>
      </c>
      <c r="C110" s="288"/>
      <c r="D110" s="48"/>
      <c r="E110" s="178"/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3" x14ac:dyDescent="0.3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3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3" x14ac:dyDescent="0.3">
      <c r="B113" s="199" t="s">
        <v>218</v>
      </c>
      <c r="C113" s="60">
        <v>62</v>
      </c>
      <c r="D113" s="134"/>
      <c r="E113" s="200">
        <v>61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3" x14ac:dyDescent="0.3">
      <c r="B114" s="201" t="s">
        <v>219</v>
      </c>
      <c r="C114" s="61">
        <v>2</v>
      </c>
      <c r="D114" s="48"/>
      <c r="E114" s="178">
        <v>2</v>
      </c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3" x14ac:dyDescent="0.3">
      <c r="B115" s="199" t="s">
        <v>221</v>
      </c>
      <c r="C115" s="61">
        <v>1426</v>
      </c>
      <c r="D115" s="34"/>
      <c r="E115" s="190">
        <v>1482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5" thickBot="1" x14ac:dyDescent="0.3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3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3">
      <c r="B118" s="205" t="s">
        <v>227</v>
      </c>
      <c r="C118" s="433"/>
      <c r="D118" s="433"/>
      <c r="E118" s="434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3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3" x14ac:dyDescent="0.3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3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3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3">
      <c r="B123" s="159" t="s">
        <v>234</v>
      </c>
      <c r="C123" s="439">
        <v>45412</v>
      </c>
      <c r="D123" s="439"/>
      <c r="E123" s="440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3">
      <c r="B124" s="159" t="s">
        <v>236</v>
      </c>
      <c r="C124" s="441" t="s">
        <v>545</v>
      </c>
      <c r="D124" s="441"/>
      <c r="E124" s="442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3">
      <c r="B125" s="207" t="s">
        <v>238</v>
      </c>
      <c r="C125" s="429" t="s">
        <v>546</v>
      </c>
      <c r="D125" s="429"/>
      <c r="E125" s="430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3">
      <c r="B126" s="208" t="s">
        <v>240</v>
      </c>
      <c r="C126" s="431"/>
      <c r="D126" s="431"/>
      <c r="E126" s="432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3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3" x14ac:dyDescent="0.3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3" x14ac:dyDescent="0.3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3" x14ac:dyDescent="0.3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3" x14ac:dyDescent="0.3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3" x14ac:dyDescent="0.3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3" x14ac:dyDescent="0.3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3" x14ac:dyDescent="0.3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3" x14ac:dyDescent="0.3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3" x14ac:dyDescent="0.3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3" x14ac:dyDescent="0.3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3" x14ac:dyDescent="0.3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3" x14ac:dyDescent="0.3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3" x14ac:dyDescent="0.3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3" x14ac:dyDescent="0.3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3" x14ac:dyDescent="0.3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3" x14ac:dyDescent="0.3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3" x14ac:dyDescent="0.3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3" x14ac:dyDescent="0.3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3" x14ac:dyDescent="0.3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3" x14ac:dyDescent="0.3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3" x14ac:dyDescent="0.3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3" x14ac:dyDescent="0.3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3" x14ac:dyDescent="0.3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3" x14ac:dyDescent="0.3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3" x14ac:dyDescent="0.3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3" x14ac:dyDescent="0.3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3" x14ac:dyDescent="0.3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3" x14ac:dyDescent="0.3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3" x14ac:dyDescent="0.3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3" x14ac:dyDescent="0.3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3" x14ac:dyDescent="0.3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3" x14ac:dyDescent="0.3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3" x14ac:dyDescent="0.3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3" x14ac:dyDescent="0.3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3" x14ac:dyDescent="0.3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3" x14ac:dyDescent="0.3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3" x14ac:dyDescent="0.3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3" x14ac:dyDescent="0.3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3" x14ac:dyDescent="0.3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3" x14ac:dyDescent="0.3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3" x14ac:dyDescent="0.3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3" x14ac:dyDescent="0.3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3" x14ac:dyDescent="0.3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3" x14ac:dyDescent="0.3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3" x14ac:dyDescent="0.3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3" x14ac:dyDescent="0.3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3" x14ac:dyDescent="0.3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3" x14ac:dyDescent="0.3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3" x14ac:dyDescent="0.3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3" x14ac:dyDescent="0.3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3" x14ac:dyDescent="0.3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3" x14ac:dyDescent="0.3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3" x14ac:dyDescent="0.3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3" x14ac:dyDescent="0.3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3" x14ac:dyDescent="0.3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3" x14ac:dyDescent="0.3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3" x14ac:dyDescent="0.3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3" x14ac:dyDescent="0.3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3" x14ac:dyDescent="0.3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3" x14ac:dyDescent="0.3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3" x14ac:dyDescent="0.3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3" x14ac:dyDescent="0.3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3" x14ac:dyDescent="0.3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3" x14ac:dyDescent="0.3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3" x14ac:dyDescent="0.3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3" x14ac:dyDescent="0.3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3" x14ac:dyDescent="0.3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3" x14ac:dyDescent="0.3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3" x14ac:dyDescent="0.3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3" x14ac:dyDescent="0.3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3" x14ac:dyDescent="0.3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3" x14ac:dyDescent="0.3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3" x14ac:dyDescent="0.3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3" x14ac:dyDescent="0.3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3" x14ac:dyDescent="0.3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3" x14ac:dyDescent="0.3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3" x14ac:dyDescent="0.3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3" x14ac:dyDescent="0.3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3" x14ac:dyDescent="0.3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3" x14ac:dyDescent="0.3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3" x14ac:dyDescent="0.3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3" x14ac:dyDescent="0.3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3" x14ac:dyDescent="0.3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3" x14ac:dyDescent="0.3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3" x14ac:dyDescent="0.3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3" x14ac:dyDescent="0.3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3" x14ac:dyDescent="0.3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3" x14ac:dyDescent="0.3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3" x14ac:dyDescent="0.3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3" x14ac:dyDescent="0.3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3" x14ac:dyDescent="0.3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3" x14ac:dyDescent="0.3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3" x14ac:dyDescent="0.3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3" x14ac:dyDescent="0.3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3" x14ac:dyDescent="0.3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3" x14ac:dyDescent="0.3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3" x14ac:dyDescent="0.3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3" x14ac:dyDescent="0.3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3" x14ac:dyDescent="0.3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3" x14ac:dyDescent="0.3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4.5" x14ac:dyDescent="0.35">
      <c r="R228"/>
      <c r="S228"/>
      <c r="T228"/>
      <c r="U228"/>
    </row>
    <row r="229" spans="17:22" ht="14.5" x14ac:dyDescent="0.35">
      <c r="R229"/>
      <c r="S229"/>
      <c r="T229"/>
      <c r="U229"/>
    </row>
    <row r="231" spans="17:22" ht="14.5" x14ac:dyDescent="0.35">
      <c r="R231"/>
      <c r="S231" s="133"/>
      <c r="T231"/>
      <c r="U231"/>
    </row>
    <row r="232" spans="17:22" ht="14.5" x14ac:dyDescent="0.35">
      <c r="R232"/>
      <c r="S232" s="133"/>
      <c r="T232"/>
      <c r="U232"/>
    </row>
  </sheetData>
  <sheetProtection algorithmName="SHA-512" hashValue="Vs9akrDljuvdE3uikEYX+q0sYmDuM+3ES7lYFb9QbfmJC6eou6S7SUgBohyll2swiSas5bZGYBwNdXaZTRPSwg==" saltValue="2Q/9lZ4XQn8TTO5MjPDJa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25:E25"/>
    <mergeCell ref="C19:D19"/>
    <mergeCell ref="C20:D20"/>
    <mergeCell ref="C21:D21"/>
    <mergeCell ref="C22:D22"/>
    <mergeCell ref="C24:E24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1000000}"/>
    <dataValidation allowBlank="1" showInputMessage="1" showErrorMessage="1" prompt="Nurodykite įmonės direktoriaus (generalinio direktoriaus) vardą ir pavardę. Pareigų nurodyti nereikia." sqref="C12:E12" xr:uid="{00000000-0002-0000-0000-000002000000}"/>
    <dataValidation allowBlank="1" showErrorMessage="1" sqref="B32:B33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27:E27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B54D94EF-D1E1-4C29-976A-6335B34B9583}"/>
    <dataValidation allowBlank="1" showInputMessage="1" showErrorMessage="1" prompt="Pildoma, jei įmonės balanse šie įsipareigojimai pateikiami atskirai nuo ilgalaikių ir trumpalaikių įsipareigojimų." sqref="B97:E97" xr:uid="{A6D8676A-C540-4464-A8B4-73FF94825993}"/>
    <dataValidation allowBlank="1" showInputMessage="1" showErrorMessage="1" prompt="Pildoma tik akcinių bendrovių / uždarųjų akcinių bendrovių." sqref="B72:E72" xr:uid="{CD5FE14E-AA8D-4DE5-B78D-39236DA95802}"/>
    <dataValidation allowBlank="1" showInputMessage="1" showErrorMessage="1" prompt="Pildoma savivaldybės įmonių, turinčių atitinkamo turto." sqref="B73:E73" xr:uid="{1715901B-C6AA-4B89-A5DA-C74B78FA21BB}"/>
    <dataValidation allowBlank="1" showInputMessage="1" showErrorMessage="1" prompt="Pildoma, jei įmonės balanse šis turtas pateikiamas atskirai nuo ilgalaikio ir trumpalaikio turto." sqref="B67:E67" xr:uid="{BE2F1D42-88C6-4ADA-9C70-FD456B59262F}"/>
    <dataValidation allowBlank="1" showInputMessage="1" showErrorMessage="1" prompt="Į šią sumą turi būti įtraukta ilgalaikės skolos kredito įstaigoms, skoliniai įsipareigojimai ir nuomos įsipareigojimai." sqref="B88:E88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1:E91" xr:uid="{59AE529A-FC2F-4A7F-AAD4-F0A85B05BC0E}"/>
    <dataValidation allowBlank="1" showInputMessage="1" showErrorMessage="1" prompt="Nurodykite visų kontroliuojamų įmonių pavadinimus." sqref="C28:E28" xr:uid="{458C2889-786E-4496-B217-3BDEFB2689E7}"/>
    <dataValidation allowBlank="1" showInputMessage="1" showErrorMessage="1" prompt="Pildoma, jei įmonės veikla buvo dotuojama ir jei šios dotacijos yra išskiriamos atskira eilute įmonės pelno (nuostolių) ataskaitoje." sqref="B41:E41" xr:uid="{830A9442-8A25-4DE2-942C-7E721F7733D7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5:E25" xr:uid="{6CB4AF15-6B01-4A48-A47C-A9A6B55DEF99}"/>
    <dataValidation allowBlank="1" showInputMessage="1" showErrorMessage="1" prompt="Įrašykite akcininko pavadinimą arba bendrai fizinių asmenų valdomą dalį." sqref="C17:D21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C7A2BD31-E25B-4958-AD7C-345A1E8977A9}"/>
    <dataValidation allowBlank="1" showInputMessage="1" showErrorMessage="1" prompt="Bendras darbuotojų (darbo sutarčių) skaičius; įskaičiuojami visi darbuotojai, įskaitant ir vadovus." sqref="B113:E113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33627014-816B-49DB-AF86-017C52769B14}"/>
    <dataValidation allowBlank="1" showInputMessage="1" showErrorMessage="1" prompt="Data, kai atsakingas asmuo patvirtina duomenų tikrumą._x000a__x000a_Data pateikiama formatu:_x000a_2019-12-31" sqref="B123:E123" xr:uid="{0F5E70F9-041B-412B-BE2B-2AEAA2FA8CBC}"/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796875" defaultRowHeight="12" x14ac:dyDescent="0.3"/>
  <cols>
    <col min="1" max="1" width="1.7265625" style="30" customWidth="1"/>
    <col min="2" max="2" width="63.453125" style="30" customWidth="1"/>
    <col min="3" max="5" width="24.26953125" style="30" customWidth="1"/>
    <col min="6" max="6" width="1.7265625" style="30" customWidth="1"/>
    <col min="7" max="7" width="9.1796875" style="30"/>
    <col min="8" max="8" width="0" style="30" hidden="1" customWidth="1"/>
    <col min="9" max="10" width="9.1796875" style="30"/>
    <col min="11" max="11" width="20.26953125" style="30" customWidth="1"/>
    <col min="12" max="12" width="9.1796875" style="30" customWidth="1"/>
    <col min="13" max="16384" width="9.1796875" style="30"/>
  </cols>
  <sheetData>
    <row r="1" spans="1:7" ht="9.65" customHeight="1" x14ac:dyDescent="0.3">
      <c r="A1" s="117"/>
      <c r="B1" s="117"/>
      <c r="C1" s="117"/>
      <c r="D1" s="117"/>
      <c r="E1" s="117"/>
      <c r="F1" s="117"/>
      <c r="G1" s="117"/>
    </row>
    <row r="2" spans="1:7" ht="12" customHeight="1" x14ac:dyDescent="0.3">
      <c r="A2" s="117"/>
      <c r="B2" s="64"/>
      <c r="C2" s="64"/>
      <c r="D2" s="474"/>
      <c r="E2" s="474"/>
      <c r="F2" s="117"/>
      <c r="G2" s="117"/>
    </row>
    <row r="3" spans="1:7" ht="29.25" customHeight="1" x14ac:dyDescent="0.3">
      <c r="A3" s="117"/>
      <c r="B3" s="64"/>
      <c r="C3" s="64"/>
      <c r="D3" s="475" t="s">
        <v>338</v>
      </c>
      <c r="E3" s="475"/>
      <c r="F3" s="117"/>
      <c r="G3" s="117"/>
    </row>
    <row r="4" spans="1:7" ht="15" customHeight="1" x14ac:dyDescent="0.3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3">
      <c r="A5" s="117"/>
      <c r="B5" s="63"/>
      <c r="C5" s="63"/>
      <c r="D5" s="65"/>
      <c r="E5" s="63"/>
      <c r="F5" s="117"/>
      <c r="G5" s="117"/>
    </row>
    <row r="6" spans="1:7" ht="15" customHeight="1" x14ac:dyDescent="0.35">
      <c r="A6" s="117"/>
      <c r="B6" s="463" t="s">
        <v>340</v>
      </c>
      <c r="C6" s="463"/>
      <c r="D6" s="463"/>
      <c r="E6" s="463"/>
      <c r="F6" s="117"/>
      <c r="G6" s="117"/>
    </row>
    <row r="7" spans="1:7" ht="12.75" customHeight="1" x14ac:dyDescent="0.3">
      <c r="A7" s="117"/>
      <c r="B7" s="63"/>
      <c r="C7" s="63"/>
      <c r="D7" s="65"/>
      <c r="E7" s="63"/>
      <c r="F7" s="117"/>
      <c r="G7" s="117"/>
    </row>
    <row r="8" spans="1:7" ht="10.5" customHeight="1" x14ac:dyDescent="0.35">
      <c r="A8" s="117"/>
      <c r="B8" s="31"/>
      <c r="C8" s="32"/>
      <c r="D8" s="32"/>
      <c r="E8" s="32"/>
      <c r="F8" s="117"/>
      <c r="G8" s="117"/>
    </row>
    <row r="9" spans="1:7" ht="18.5" x14ac:dyDescent="0.45">
      <c r="A9" s="117"/>
      <c r="B9" s="84" t="s">
        <v>7</v>
      </c>
      <c r="C9" s="483">
        <f>'Finansiniai duomenys'!C8</f>
        <v>0</v>
      </c>
      <c r="D9" s="483"/>
      <c r="E9" s="483"/>
      <c r="F9" s="117"/>
      <c r="G9" s="117"/>
    </row>
    <row r="10" spans="1:7" x14ac:dyDescent="0.3">
      <c r="A10" s="117"/>
      <c r="B10" s="85" t="s">
        <v>9</v>
      </c>
      <c r="C10" s="453" t="str">
        <f>'Finansiniai duomenys'!C9</f>
        <v/>
      </c>
      <c r="D10" s="453"/>
      <c r="E10" s="453"/>
      <c r="F10" s="117"/>
      <c r="G10" s="117"/>
    </row>
    <row r="11" spans="1:7" ht="12" hidden="1" customHeight="1" x14ac:dyDescent="0.3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3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3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3">
      <c r="A14" s="117"/>
      <c r="B14" s="85" t="s">
        <v>341</v>
      </c>
      <c r="C14" s="453" t="e">
        <f>'Finansiniai duomenys'!#REF!</f>
        <v>#REF!</v>
      </c>
      <c r="D14" s="453"/>
      <c r="E14" s="453"/>
      <c r="F14" s="117"/>
      <c r="G14" s="117"/>
    </row>
    <row r="15" spans="1:7" ht="12" hidden="1" customHeight="1" x14ac:dyDescent="0.3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3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3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3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3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3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3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3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3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3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3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3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3">
      <c r="A27" s="117"/>
      <c r="B27" s="35" t="s">
        <v>13</v>
      </c>
      <c r="C27" s="453" t="str">
        <f>'Finansiniai duomenys'!C10</f>
        <v/>
      </c>
      <c r="D27" s="453"/>
      <c r="E27" s="453"/>
      <c r="F27" s="117"/>
      <c r="G27" s="117"/>
    </row>
    <row r="28" spans="1:9" x14ac:dyDescent="0.3">
      <c r="A28" s="117"/>
      <c r="B28" s="35" t="s">
        <v>16</v>
      </c>
      <c r="C28" s="453" t="e">
        <f>'Finansiniai duomenys'!#REF!</f>
        <v>#REF!</v>
      </c>
      <c r="D28" s="453"/>
      <c r="E28" s="453"/>
      <c r="F28" s="117"/>
      <c r="G28" s="117"/>
    </row>
    <row r="29" spans="1:9" x14ac:dyDescent="0.3">
      <c r="A29" s="117"/>
      <c r="B29" s="35" t="s">
        <v>20</v>
      </c>
      <c r="C29" s="453" t="e">
        <f>'Finansiniai duomenys'!#REF!</f>
        <v>#REF!</v>
      </c>
      <c r="D29" s="453"/>
      <c r="E29" s="453"/>
      <c r="F29" s="117"/>
      <c r="G29" s="117"/>
      <c r="H29" s="34" t="s">
        <v>26</v>
      </c>
      <c r="I29" s="34"/>
    </row>
    <row r="30" spans="1:9" x14ac:dyDescent="0.3">
      <c r="A30" s="117"/>
      <c r="B30" s="35"/>
      <c r="C30" s="453" t="e">
        <f>'Finansiniai duomenys'!#REF!</f>
        <v>#REF!</v>
      </c>
      <c r="D30" s="453"/>
      <c r="E30" s="453"/>
      <c r="F30" s="117"/>
      <c r="G30" s="117"/>
      <c r="H30" s="34" t="s">
        <v>30</v>
      </c>
      <c r="I30" s="34"/>
    </row>
    <row r="31" spans="1:9" x14ac:dyDescent="0.3">
      <c r="A31" s="117"/>
      <c r="B31" s="35" t="s">
        <v>25</v>
      </c>
      <c r="C31" s="453" t="str">
        <f>'Finansiniai duomenys'!C12</f>
        <v>Eglė Alonderienė</v>
      </c>
      <c r="D31" s="453"/>
      <c r="E31" s="453"/>
      <c r="F31" s="117"/>
      <c r="G31" s="117"/>
      <c r="H31" s="34" t="s">
        <v>33</v>
      </c>
      <c r="I31" s="34"/>
    </row>
    <row r="32" spans="1:9" x14ac:dyDescent="0.3">
      <c r="A32" s="117"/>
      <c r="B32" s="35" t="s">
        <v>29</v>
      </c>
      <c r="C32" s="482" t="str">
        <f>'Finansiniai duomenys'!C13</f>
        <v>Rita Venckuvienė</v>
      </c>
      <c r="D32" s="482"/>
      <c r="E32" s="482"/>
      <c r="F32" s="117"/>
      <c r="G32" s="117"/>
      <c r="H32" s="34" t="s">
        <v>342</v>
      </c>
      <c r="I32" s="34"/>
    </row>
    <row r="33" spans="1:9" x14ac:dyDescent="0.3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3">
      <c r="A34" s="117"/>
      <c r="B34" s="35"/>
      <c r="C34" s="459" t="s">
        <v>36</v>
      </c>
      <c r="D34" s="460"/>
      <c r="E34" s="460"/>
      <c r="F34" s="117"/>
      <c r="G34" s="117"/>
      <c r="H34" s="34" t="s">
        <v>46</v>
      </c>
      <c r="I34" s="34"/>
    </row>
    <row r="35" spans="1:9" x14ac:dyDescent="0.3">
      <c r="A35" s="117"/>
      <c r="B35" s="35" t="s">
        <v>40</v>
      </c>
      <c r="C35" s="471" t="s">
        <v>343</v>
      </c>
      <c r="D35" s="471"/>
      <c r="E35" s="68" t="s">
        <v>41</v>
      </c>
      <c r="F35" s="117"/>
      <c r="G35" s="117"/>
      <c r="H35" s="34" t="s">
        <v>50</v>
      </c>
      <c r="I35" s="34"/>
    </row>
    <row r="36" spans="1:9" x14ac:dyDescent="0.3">
      <c r="A36" s="117"/>
      <c r="B36" s="86" t="s">
        <v>45</v>
      </c>
      <c r="C36" s="476" t="str">
        <f>'Finansiniai duomenys'!C17</f>
        <v>Kretingos rajono savivaldybė</v>
      </c>
      <c r="D36" s="477"/>
      <c r="E36" s="118">
        <f>'Finansiniai duomenys'!E17</f>
        <v>0</v>
      </c>
      <c r="F36" s="117"/>
      <c r="G36" s="117"/>
      <c r="H36" s="34" t="s">
        <v>54</v>
      </c>
      <c r="I36" s="34"/>
    </row>
    <row r="37" spans="1:9" x14ac:dyDescent="0.3">
      <c r="A37" s="117"/>
      <c r="B37" s="86" t="s">
        <v>49</v>
      </c>
      <c r="C37" s="476">
        <f>'Finansiniai duomenys'!C18</f>
        <v>0</v>
      </c>
      <c r="D37" s="477"/>
      <c r="E37" s="118">
        <f>'Finansiniai duomenys'!E18</f>
        <v>0</v>
      </c>
      <c r="F37" s="117"/>
      <c r="G37" s="117"/>
      <c r="H37" s="34" t="s">
        <v>57</v>
      </c>
      <c r="I37" s="34"/>
    </row>
    <row r="38" spans="1:9" x14ac:dyDescent="0.3">
      <c r="A38" s="117"/>
      <c r="B38" s="86" t="s">
        <v>53</v>
      </c>
      <c r="C38" s="476" t="e">
        <f>'Finansiniai duomenys'!#REF!</f>
        <v>#REF!</v>
      </c>
      <c r="D38" s="477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3">
      <c r="A39" s="117"/>
      <c r="B39" s="86" t="s">
        <v>56</v>
      </c>
      <c r="C39" s="476" t="e">
        <f>'Finansiniai duomenys'!#REF!</f>
        <v>#REF!</v>
      </c>
      <c r="D39" s="477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3">
      <c r="A40" s="117"/>
      <c r="B40" s="86" t="s">
        <v>59</v>
      </c>
      <c r="C40" s="476" t="e">
        <f>'Finansiniai duomenys'!#REF!</f>
        <v>#REF!</v>
      </c>
      <c r="D40" s="477"/>
      <c r="E40" s="118" t="e">
        <f>'Finansiniai duomenys'!#REF!</f>
        <v>#REF!</v>
      </c>
      <c r="F40" s="117"/>
      <c r="G40" s="117"/>
    </row>
    <row r="41" spans="1:9" x14ac:dyDescent="0.3">
      <c r="A41" s="117"/>
      <c r="B41" s="86" t="s">
        <v>67</v>
      </c>
      <c r="C41" s="425" t="s">
        <v>68</v>
      </c>
      <c r="D41" s="426"/>
      <c r="E41" s="69" t="e">
        <f>100%-SUM(E36:E40)</f>
        <v>#REF!</v>
      </c>
      <c r="F41" s="117"/>
      <c r="G41" s="117"/>
    </row>
    <row r="42" spans="1:9" x14ac:dyDescent="0.3">
      <c r="A42" s="117"/>
      <c r="B42" s="86"/>
      <c r="C42" s="70"/>
      <c r="D42" s="70"/>
      <c r="E42" s="70"/>
      <c r="F42" s="117"/>
      <c r="G42" s="117"/>
    </row>
    <row r="43" spans="1:9" x14ac:dyDescent="0.3">
      <c r="A43" s="117"/>
      <c r="B43" s="70" t="s">
        <v>70</v>
      </c>
      <c r="C43" s="478">
        <f>'Finansiniai duomenys'!C24</f>
        <v>1</v>
      </c>
      <c r="D43" s="478"/>
      <c r="E43" s="478"/>
      <c r="F43" s="117"/>
      <c r="G43" s="117"/>
    </row>
    <row r="44" spans="1:9" ht="24" x14ac:dyDescent="0.3">
      <c r="A44" s="117"/>
      <c r="B44" s="87" t="s">
        <v>344</v>
      </c>
      <c r="C44" s="479" t="str">
        <f>'Finansiniai duomenys'!C25</f>
        <v>Kretingos rajono savivaldybė</v>
      </c>
      <c r="D44" s="479"/>
      <c r="E44" s="479"/>
      <c r="F44" s="117"/>
      <c r="G44" s="117"/>
    </row>
    <row r="45" spans="1:9" x14ac:dyDescent="0.3">
      <c r="A45" s="117"/>
      <c r="B45" s="35"/>
      <c r="C45" s="70"/>
      <c r="D45" s="70"/>
      <c r="E45" s="70"/>
      <c r="F45" s="117"/>
      <c r="G45" s="117"/>
    </row>
    <row r="46" spans="1:9" ht="24" x14ac:dyDescent="0.3">
      <c r="A46" s="117"/>
      <c r="B46" s="88" t="s">
        <v>74</v>
      </c>
      <c r="C46" s="480" t="e">
        <f>'Finansiniai duomenys'!#REF!</f>
        <v>#REF!</v>
      </c>
      <c r="D46" s="480"/>
      <c r="E46" s="480"/>
      <c r="F46" s="117"/>
      <c r="G46" s="117"/>
    </row>
    <row r="47" spans="1:9" ht="41.25" customHeight="1" x14ac:dyDescent="0.3">
      <c r="A47" s="117"/>
      <c r="B47" s="88" t="s">
        <v>76</v>
      </c>
      <c r="C47" s="481" t="e">
        <f>'Finansiniai duomenys'!#REF!</f>
        <v>#REF!</v>
      </c>
      <c r="D47" s="481"/>
      <c r="E47" s="481"/>
      <c r="F47" s="117"/>
      <c r="G47" s="117"/>
    </row>
    <row r="48" spans="1:9" x14ac:dyDescent="0.3">
      <c r="A48" s="117"/>
      <c r="B48" s="35"/>
      <c r="C48" s="70"/>
      <c r="D48" s="70"/>
      <c r="E48" s="70"/>
      <c r="F48" s="117"/>
      <c r="G48" s="117"/>
    </row>
    <row r="49" spans="1:12" ht="24.65" customHeight="1" x14ac:dyDescent="0.3">
      <c r="A49" s="117"/>
      <c r="B49" s="35"/>
      <c r="C49" s="443" t="s">
        <v>79</v>
      </c>
      <c r="D49" s="443"/>
      <c r="E49" s="443"/>
      <c r="F49" s="117"/>
      <c r="G49" s="117"/>
      <c r="H49" s="36"/>
    </row>
    <row r="50" spans="1:12" s="36" customFormat="1" ht="12" customHeight="1" x14ac:dyDescent="0.3">
      <c r="A50" s="123"/>
      <c r="B50" s="135"/>
      <c r="C50" s="445"/>
      <c r="D50" s="445"/>
      <c r="E50" s="445"/>
      <c r="F50" s="123"/>
      <c r="G50" s="123"/>
      <c r="H50" s="30"/>
      <c r="K50" s="30"/>
      <c r="L50" s="30"/>
    </row>
    <row r="51" spans="1:12" ht="12" customHeight="1" x14ac:dyDescent="0.3">
      <c r="A51" s="117"/>
      <c r="B51" s="34"/>
      <c r="C51" s="435" t="s">
        <v>83</v>
      </c>
      <c r="D51" s="435"/>
      <c r="E51" s="435"/>
      <c r="F51" s="117"/>
      <c r="G51" s="117"/>
    </row>
    <row r="52" spans="1:12" x14ac:dyDescent="0.3">
      <c r="A52" s="117"/>
      <c r="B52" s="34"/>
      <c r="C52" s="437" t="s">
        <v>85</v>
      </c>
      <c r="D52" s="437"/>
      <c r="E52" s="437"/>
      <c r="F52" s="117"/>
      <c r="G52" s="117"/>
    </row>
    <row r="53" spans="1:12" ht="12.5" thickBot="1" x14ac:dyDescent="0.3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3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3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3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3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3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3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3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3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3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3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3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3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3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3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3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3">
      <c r="A69" s="117"/>
      <c r="B69" s="34"/>
      <c r="C69" s="34"/>
      <c r="D69" s="34"/>
      <c r="E69" s="34"/>
      <c r="F69" s="117"/>
      <c r="G69" s="117"/>
    </row>
    <row r="70" spans="1:12" ht="12.5" thickBot="1" x14ac:dyDescent="0.3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3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3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3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3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3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3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3">
      <c r="A77" s="117"/>
      <c r="B77" s="34"/>
      <c r="C77" s="47"/>
      <c r="D77" s="48"/>
      <c r="E77" s="47"/>
      <c r="F77" s="117"/>
      <c r="G77" s="117"/>
    </row>
    <row r="78" spans="1:12" ht="11.25" customHeight="1" x14ac:dyDescent="0.3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3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3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3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3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3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3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3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3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3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3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3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3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3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x14ac:dyDescent="0.3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3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3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3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3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3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3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3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3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3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3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3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3">
      <c r="A104" s="117"/>
      <c r="B104" s="90"/>
      <c r="C104" s="47"/>
      <c r="D104" s="34"/>
      <c r="E104" s="47"/>
      <c r="F104" s="117"/>
      <c r="G104" s="117"/>
    </row>
    <row r="105" spans="1:12" x14ac:dyDescent="0.3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3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3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3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3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3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3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3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3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3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3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3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3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3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3">
      <c r="A119" s="117"/>
      <c r="B119" s="34"/>
      <c r="C119" s="34"/>
      <c r="D119" s="34"/>
      <c r="E119" s="34"/>
      <c r="F119" s="117"/>
      <c r="G119" s="117"/>
    </row>
    <row r="120" spans="1:12" x14ac:dyDescent="0.3">
      <c r="A120" s="117"/>
      <c r="B120" s="34"/>
      <c r="C120" s="34"/>
      <c r="D120" s="34"/>
      <c r="E120" s="34"/>
      <c r="F120" s="117"/>
      <c r="G120" s="117"/>
    </row>
    <row r="121" spans="1:12" x14ac:dyDescent="0.3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3">
      <c r="A122" s="117"/>
      <c r="B122" s="34"/>
      <c r="C122" s="34"/>
      <c r="D122" s="34"/>
      <c r="E122" s="34"/>
      <c r="F122" s="117"/>
      <c r="G122" s="117"/>
    </row>
    <row r="123" spans="1:12" x14ac:dyDescent="0.3">
      <c r="A123" s="117"/>
      <c r="B123" s="90"/>
      <c r="C123" s="34"/>
      <c r="D123" s="34"/>
      <c r="E123" s="34"/>
      <c r="F123" s="117"/>
      <c r="G123" s="117"/>
    </row>
    <row r="124" spans="1:12" ht="12.5" thickBot="1" x14ac:dyDescent="0.3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3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3">
      <c r="A126" s="117"/>
      <c r="B126" s="107"/>
      <c r="C126" s="52"/>
      <c r="D126" s="52"/>
      <c r="E126" s="52"/>
      <c r="F126" s="117"/>
      <c r="G126" s="117"/>
    </row>
    <row r="127" spans="1:12" ht="24" x14ac:dyDescent="0.3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3">
      <c r="A128" s="117"/>
      <c r="B128" s="34"/>
      <c r="C128" s="47"/>
      <c r="D128" s="10"/>
      <c r="E128" s="47"/>
      <c r="F128" s="117"/>
      <c r="G128" s="117"/>
    </row>
    <row r="129" spans="1:7" ht="24" x14ac:dyDescent="0.3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3">
      <c r="A130" s="117"/>
      <c r="B130" s="34"/>
      <c r="C130" s="10"/>
      <c r="D130" s="10"/>
      <c r="E130" s="10"/>
      <c r="F130" s="117"/>
      <c r="G130" s="117"/>
    </row>
    <row r="131" spans="1:7" ht="12.5" thickBot="1" x14ac:dyDescent="0.3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3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3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3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3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3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3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3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3">
      <c r="A139" s="117"/>
      <c r="B139" s="114" t="s">
        <v>227</v>
      </c>
      <c r="C139" s="433"/>
      <c r="D139" s="433"/>
      <c r="E139" s="433"/>
      <c r="F139" s="117"/>
      <c r="G139" s="117"/>
    </row>
    <row r="140" spans="1:7" x14ac:dyDescent="0.3">
      <c r="A140" s="117"/>
      <c r="B140" s="10"/>
      <c r="C140" s="34"/>
      <c r="D140" s="34"/>
      <c r="E140" s="34"/>
      <c r="F140" s="117"/>
      <c r="G140" s="117"/>
    </row>
    <row r="141" spans="1:7" ht="12.5" thickBot="1" x14ac:dyDescent="0.3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3">
      <c r="A142" s="117"/>
      <c r="B142" s="34"/>
      <c r="C142" s="34"/>
      <c r="D142" s="34"/>
      <c r="E142" s="34"/>
      <c r="F142" s="117"/>
      <c r="G142" s="117"/>
    </row>
    <row r="143" spans="1:7" x14ac:dyDescent="0.3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3">
      <c r="A144" s="117"/>
      <c r="B144" s="34" t="s">
        <v>234</v>
      </c>
      <c r="C144" s="439"/>
      <c r="D144" s="439"/>
      <c r="E144" s="439"/>
      <c r="F144" s="117"/>
      <c r="G144" s="117"/>
    </row>
    <row r="145" spans="1:7" x14ac:dyDescent="0.3">
      <c r="A145" s="117"/>
      <c r="B145" s="34" t="s">
        <v>236</v>
      </c>
      <c r="C145" s="441"/>
      <c r="D145" s="441"/>
      <c r="E145" s="441"/>
      <c r="F145" s="117"/>
      <c r="G145" s="117"/>
    </row>
    <row r="146" spans="1:7" x14ac:dyDescent="0.3">
      <c r="A146" s="117"/>
      <c r="B146" s="115" t="s">
        <v>238</v>
      </c>
      <c r="C146" s="429"/>
      <c r="D146" s="429"/>
      <c r="E146" s="429"/>
      <c r="F146" s="117"/>
      <c r="G146" s="117"/>
    </row>
    <row r="147" spans="1:7" ht="30" customHeight="1" x14ac:dyDescent="0.3">
      <c r="A147" s="117"/>
      <c r="B147" s="116" t="s">
        <v>360</v>
      </c>
      <c r="C147" s="431"/>
      <c r="D147" s="431"/>
      <c r="E147" s="431"/>
      <c r="F147" s="117"/>
      <c r="G147" s="117"/>
    </row>
    <row r="148" spans="1:7" ht="1.9" customHeight="1" x14ac:dyDescent="0.3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3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</sheetPr>
  <dimension ref="A1:XFC71"/>
  <sheetViews>
    <sheetView showGridLines="0" tabSelected="1" topLeftCell="A7" zoomScaleNormal="100" workbookViewId="0">
      <selection activeCell="I24" sqref="I24"/>
    </sheetView>
  </sheetViews>
  <sheetFormatPr defaultColWidth="0" defaultRowHeight="14.5" x14ac:dyDescent="0.35"/>
  <cols>
    <col min="1" max="1" width="8.81640625" customWidth="1"/>
    <col min="2" max="2" width="14.26953125" style="83" customWidth="1"/>
    <col min="3" max="3" width="19.7265625" style="83" customWidth="1"/>
    <col min="4" max="4" width="60" style="83" customWidth="1"/>
    <col min="5" max="5" width="11.26953125" style="83" customWidth="1"/>
    <col min="6" max="6" width="20.7265625" style="83" bestFit="1" customWidth="1"/>
    <col min="7" max="7" width="14.26953125" style="83" customWidth="1"/>
    <col min="8" max="8" width="20.7265625" style="83" bestFit="1" customWidth="1"/>
    <col min="9" max="9" width="15.453125" style="83" customWidth="1"/>
    <col min="10" max="10" width="8.81640625" style="83" customWidth="1"/>
    <col min="11" max="11" width="8.81640625" customWidth="1"/>
    <col min="12" max="16383" width="15.7265625" hidden="1"/>
    <col min="16384" max="16384" width="5.453125" hidden="1"/>
  </cols>
  <sheetData>
    <row r="1" spans="1:13" ht="22.9" customHeight="1" thickBot="1" x14ac:dyDescent="0.4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35">
      <c r="A2" s="12"/>
      <c r="B2" s="311"/>
      <c r="C2" s="312"/>
      <c r="D2" s="485" t="s">
        <v>433</v>
      </c>
      <c r="E2" s="486"/>
      <c r="F2" s="486"/>
      <c r="G2" s="486"/>
      <c r="H2" s="497" t="s">
        <v>361</v>
      </c>
      <c r="I2" s="497"/>
      <c r="J2" s="498"/>
      <c r="K2" s="12"/>
    </row>
    <row r="3" spans="1:13" ht="51" customHeight="1" x14ac:dyDescent="0.35">
      <c r="A3" s="12"/>
      <c r="B3" s="313"/>
      <c r="D3" s="484" t="s">
        <v>540</v>
      </c>
      <c r="E3" s="484"/>
      <c r="F3" s="484"/>
      <c r="H3" s="373" t="s">
        <v>339</v>
      </c>
      <c r="J3" s="314"/>
      <c r="K3" s="12"/>
    </row>
    <row r="4" spans="1:13" s="12" customFormat="1" x14ac:dyDescent="0.35">
      <c r="B4" s="499" t="s">
        <v>7</v>
      </c>
      <c r="C4" s="500"/>
      <c r="D4" s="503">
        <f>'Finansiniai duomenys'!C8</f>
        <v>0</v>
      </c>
      <c r="E4" s="503"/>
      <c r="F4" s="503"/>
      <c r="G4" s="503"/>
      <c r="H4" s="501"/>
      <c r="I4" s="501"/>
      <c r="J4" s="502"/>
      <c r="L4"/>
    </row>
    <row r="5" spans="1:13" s="12" customFormat="1" x14ac:dyDescent="0.35">
      <c r="B5" s="499" t="s">
        <v>9</v>
      </c>
      <c r="C5" s="500"/>
      <c r="D5" s="501" t="str">
        <f>IFERROR(VLOOKUP(D4,'Finansiniai duomenys'!R2:T229,3,FALSE),"")</f>
        <v/>
      </c>
      <c r="E5" s="501"/>
      <c r="F5" s="501"/>
      <c r="G5" s="501"/>
      <c r="H5" s="501"/>
      <c r="I5" s="501"/>
      <c r="J5" s="502"/>
      <c r="L5"/>
    </row>
    <row r="6" spans="1:13" s="12" customFormat="1" x14ac:dyDescent="0.35">
      <c r="B6" s="499" t="s">
        <v>13</v>
      </c>
      <c r="C6" s="500"/>
      <c r="D6" s="501" t="str">
        <f>IFERROR(VLOOKUP(D4,'Finansiniai duomenys'!R2:T229,2,FALSE),"")</f>
        <v/>
      </c>
      <c r="E6" s="501"/>
      <c r="F6" s="501"/>
      <c r="G6" s="501"/>
      <c r="H6" s="501"/>
      <c r="I6" s="501"/>
      <c r="J6" s="502"/>
      <c r="L6"/>
    </row>
    <row r="7" spans="1:13" x14ac:dyDescent="0.35">
      <c r="A7" s="12"/>
      <c r="B7" s="499" t="s">
        <v>20</v>
      </c>
      <c r="C7" s="500"/>
      <c r="D7" s="501" t="str">
        <f>IFERROR(VLOOKUP(D4,'Finansiniai duomenys'!R2:U229,4,FALSE),"")</f>
        <v/>
      </c>
      <c r="E7" s="501"/>
      <c r="F7" s="501"/>
      <c r="G7" s="501"/>
      <c r="H7" s="501"/>
      <c r="I7" s="501"/>
      <c r="J7" s="502"/>
      <c r="K7" s="12"/>
      <c r="M7" s="12"/>
    </row>
    <row r="8" spans="1:13" x14ac:dyDescent="0.3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35">
      <c r="A9" s="12"/>
      <c r="B9" s="313"/>
      <c r="D9" s="315"/>
      <c r="E9" s="315"/>
      <c r="G9" s="316"/>
      <c r="I9" s="317"/>
      <c r="J9" s="314"/>
      <c r="K9" s="12"/>
    </row>
    <row r="10" spans="1:13" ht="15" thickBot="1" x14ac:dyDescent="0.4">
      <c r="A10" s="12"/>
      <c r="B10" s="313"/>
      <c r="D10" s="315"/>
      <c r="E10" s="315"/>
      <c r="G10" s="316"/>
      <c r="I10" s="317"/>
      <c r="J10" s="314"/>
      <c r="K10" s="12"/>
    </row>
    <row r="11" spans="1:13" ht="25" thickTop="1" thickBot="1" x14ac:dyDescent="0.4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35">
      <c r="A12" s="12"/>
      <c r="B12" s="313"/>
      <c r="D12" s="394" t="s">
        <v>533</v>
      </c>
      <c r="E12" s="395"/>
      <c r="F12" s="395"/>
      <c r="G12" s="401">
        <v>2</v>
      </c>
      <c r="H12" s="395"/>
      <c r="I12" s="396">
        <v>2</v>
      </c>
      <c r="J12" s="397"/>
      <c r="K12" s="12"/>
    </row>
    <row r="13" spans="1:13" ht="15" thickBot="1" x14ac:dyDescent="0.4">
      <c r="A13" s="12"/>
      <c r="B13" s="313"/>
      <c r="C13" s="344"/>
      <c r="D13" s="405" t="s">
        <v>532</v>
      </c>
      <c r="F13" s="403"/>
      <c r="G13" s="402">
        <v>1</v>
      </c>
      <c r="I13" s="404">
        <v>1</v>
      </c>
      <c r="K13" s="388"/>
    </row>
    <row r="14" spans="1:13" ht="15.5" thickTop="1" thickBot="1" x14ac:dyDescent="0.4">
      <c r="A14" s="12"/>
      <c r="B14" s="313"/>
      <c r="D14" s="393" t="s">
        <v>534</v>
      </c>
      <c r="E14" s="346"/>
      <c r="F14" s="346"/>
      <c r="G14" s="400">
        <v>1</v>
      </c>
      <c r="H14" s="399"/>
      <c r="I14" s="307">
        <v>1</v>
      </c>
      <c r="J14" s="398"/>
      <c r="K14" s="12"/>
    </row>
    <row r="15" spans="1:13" ht="15.5" thickTop="1" thickBot="1" x14ac:dyDescent="0.4">
      <c r="A15" s="12"/>
      <c r="B15" s="313"/>
      <c r="D15" s="313"/>
      <c r="G15" s="384"/>
      <c r="H15" s="384"/>
      <c r="J15" s="314"/>
      <c r="K15" s="12"/>
    </row>
    <row r="16" spans="1:13" ht="25" thickTop="1" thickBot="1" x14ac:dyDescent="0.4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" thickTop="1" x14ac:dyDescent="0.35">
      <c r="A17" s="12"/>
      <c r="B17" s="313"/>
      <c r="D17" s="313" t="s">
        <v>441</v>
      </c>
      <c r="E17" s="324"/>
      <c r="G17" s="28">
        <v>3868250</v>
      </c>
      <c r="I17" s="28">
        <v>3953900</v>
      </c>
      <c r="J17" s="314"/>
      <c r="K17" s="12"/>
    </row>
    <row r="18" spans="1:11" x14ac:dyDescent="0.35">
      <c r="A18" s="12"/>
      <c r="B18" s="313"/>
      <c r="D18" s="313" t="s">
        <v>428</v>
      </c>
      <c r="E18" s="324"/>
      <c r="G18" s="28">
        <v>0</v>
      </c>
      <c r="I18" s="28">
        <v>0</v>
      </c>
      <c r="J18" s="314"/>
      <c r="K18" s="12"/>
    </row>
    <row r="19" spans="1:11" x14ac:dyDescent="0.35">
      <c r="A19" s="12"/>
      <c r="B19" s="313"/>
      <c r="D19" s="313" t="s">
        <v>416</v>
      </c>
      <c r="E19" s="324"/>
      <c r="G19" s="28">
        <v>0</v>
      </c>
      <c r="I19" s="28">
        <v>0</v>
      </c>
      <c r="J19" s="314"/>
      <c r="K19" s="12"/>
    </row>
    <row r="20" spans="1:11" x14ac:dyDescent="0.35">
      <c r="A20" s="12"/>
      <c r="B20" s="313"/>
      <c r="D20" s="313" t="s">
        <v>417</v>
      </c>
      <c r="E20" s="324"/>
      <c r="G20" s="28">
        <v>0</v>
      </c>
      <c r="I20" s="28">
        <v>0</v>
      </c>
      <c r="J20" s="314"/>
      <c r="K20" s="12"/>
    </row>
    <row r="21" spans="1:11" x14ac:dyDescent="0.35">
      <c r="A21" s="12"/>
      <c r="B21" s="313"/>
      <c r="D21" s="313" t="s">
        <v>434</v>
      </c>
      <c r="E21" s="324"/>
      <c r="G21" s="28">
        <f>G17-G24</f>
        <v>1393000</v>
      </c>
      <c r="I21" s="28">
        <f>I17-I24</f>
        <v>1472390</v>
      </c>
      <c r="J21" s="314"/>
      <c r="K21" s="12"/>
    </row>
    <row r="22" spans="1:11" x14ac:dyDescent="0.35">
      <c r="A22" s="12"/>
      <c r="B22" s="313"/>
      <c r="D22" s="313" t="s">
        <v>416</v>
      </c>
      <c r="E22" s="315"/>
      <c r="G22" s="28">
        <f>G21</f>
        <v>1393000</v>
      </c>
      <c r="I22" s="28">
        <v>1472390</v>
      </c>
      <c r="J22" s="314"/>
      <c r="K22" s="12"/>
    </row>
    <row r="23" spans="1:11" x14ac:dyDescent="0.35">
      <c r="A23" s="12"/>
      <c r="B23" s="313"/>
      <c r="D23" s="313" t="s">
        <v>417</v>
      </c>
      <c r="G23" s="28">
        <v>0</v>
      </c>
      <c r="I23" s="28">
        <v>0</v>
      </c>
      <c r="J23" s="314"/>
      <c r="K23" s="12"/>
    </row>
    <row r="24" spans="1:11" x14ac:dyDescent="0.35">
      <c r="A24" s="12"/>
      <c r="B24" s="313"/>
      <c r="D24" s="313" t="s">
        <v>429</v>
      </c>
      <c r="E24" s="315"/>
      <c r="G24" s="28">
        <v>2475250</v>
      </c>
      <c r="I24" s="28">
        <v>2481510</v>
      </c>
      <c r="J24" s="314"/>
      <c r="K24" s="12"/>
    </row>
    <row r="25" spans="1:11" x14ac:dyDescent="0.35">
      <c r="A25" s="12"/>
      <c r="B25" s="313"/>
      <c r="D25" s="313" t="s">
        <v>430</v>
      </c>
      <c r="G25" s="28">
        <v>0</v>
      </c>
      <c r="I25" s="28">
        <v>0</v>
      </c>
      <c r="J25" s="314"/>
      <c r="K25" s="12"/>
    </row>
    <row r="26" spans="1:11" x14ac:dyDescent="0.35">
      <c r="A26" s="12"/>
      <c r="B26" s="313"/>
      <c r="D26" s="313" t="s">
        <v>431</v>
      </c>
      <c r="E26" s="315"/>
      <c r="G26" s="28">
        <v>0</v>
      </c>
      <c r="I26" s="28">
        <v>0</v>
      </c>
      <c r="J26" s="314"/>
      <c r="K26" s="12"/>
    </row>
    <row r="27" spans="1:11" x14ac:dyDescent="0.35">
      <c r="A27" s="12"/>
      <c r="B27" s="313"/>
      <c r="D27" s="313"/>
      <c r="J27" s="314"/>
      <c r="K27" s="12"/>
    </row>
    <row r="28" spans="1:11" ht="15" thickBot="1" x14ac:dyDescent="0.4">
      <c r="A28" s="12"/>
      <c r="B28" s="313"/>
      <c r="D28" s="325"/>
      <c r="E28" s="326"/>
      <c r="F28" s="327"/>
      <c r="G28" s="328" t="str">
        <f>IF((G18+G21+G24+G25+G26)=G17,"Gerai","Klaida")</f>
        <v>Gerai</v>
      </c>
      <c r="H28" s="327"/>
      <c r="I28" s="328" t="str">
        <f>IF((I18+I21+I24+I25+I26)=I17,"Gerai","Klaida")</f>
        <v>Gerai</v>
      </c>
      <c r="J28" s="329"/>
      <c r="K28" s="12"/>
    </row>
    <row r="29" spans="1:11" ht="15.5" thickTop="1" thickBot="1" x14ac:dyDescent="0.4">
      <c r="A29" s="12"/>
      <c r="B29" s="313"/>
      <c r="D29" s="330"/>
      <c r="E29" s="330"/>
      <c r="J29" s="314"/>
      <c r="K29" s="12"/>
    </row>
    <row r="30" spans="1:11" ht="25" thickTop="1" thickBot="1" x14ac:dyDescent="0.4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5.5" thickTop="1" thickBot="1" x14ac:dyDescent="0.4">
      <c r="A31" s="12"/>
      <c r="B31" s="313"/>
      <c r="D31" s="337" t="s">
        <v>418</v>
      </c>
      <c r="E31" s="338"/>
      <c r="F31" s="338"/>
      <c r="G31" s="306"/>
      <c r="H31" s="338"/>
      <c r="I31" s="306"/>
      <c r="J31" s="339"/>
      <c r="K31" s="12"/>
    </row>
    <row r="32" spans="1:11" ht="15.5" thickTop="1" thickBot="1" x14ac:dyDescent="0.4">
      <c r="A32" s="12"/>
      <c r="B32" s="313"/>
      <c r="D32" s="337" t="s">
        <v>529</v>
      </c>
      <c r="E32" s="338"/>
      <c r="F32" s="338"/>
      <c r="G32" s="306"/>
      <c r="H32" s="338"/>
      <c r="I32" s="306"/>
      <c r="J32" s="339"/>
      <c r="K32" s="12"/>
    </row>
    <row r="33" spans="1:11" ht="15.5" thickTop="1" thickBot="1" x14ac:dyDescent="0.4">
      <c r="A33" s="12"/>
      <c r="B33" s="313"/>
      <c r="D33" s="337" t="s">
        <v>419</v>
      </c>
      <c r="E33" s="338"/>
      <c r="F33" s="338"/>
      <c r="G33" s="306"/>
      <c r="H33" s="338"/>
      <c r="I33" s="306"/>
      <c r="J33" s="339"/>
      <c r="K33" s="12"/>
    </row>
    <row r="34" spans="1:11" ht="15" thickTop="1" x14ac:dyDescent="0.3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35">
      <c r="A35" s="12"/>
      <c r="B35" s="313"/>
      <c r="D35" s="343" t="s">
        <v>401</v>
      </c>
      <c r="G35" s="28"/>
      <c r="I35" s="28"/>
      <c r="J35" s="344"/>
      <c r="K35" s="12"/>
    </row>
    <row r="36" spans="1:11" x14ac:dyDescent="0.35">
      <c r="A36" s="12"/>
      <c r="B36" s="313"/>
      <c r="D36" s="343" t="s">
        <v>421</v>
      </c>
      <c r="G36" s="28"/>
      <c r="I36" s="28"/>
      <c r="J36" s="344"/>
      <c r="K36" s="12"/>
    </row>
    <row r="37" spans="1:11" x14ac:dyDescent="0.3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3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35">
      <c r="A39" s="12"/>
      <c r="B39" s="313"/>
      <c r="D39" s="343" t="s">
        <v>424</v>
      </c>
      <c r="G39" s="28"/>
      <c r="I39" s="28"/>
      <c r="J39" s="344"/>
      <c r="K39" s="12"/>
    </row>
    <row r="40" spans="1:11" ht="15" thickBot="1" x14ac:dyDescent="0.4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" thickTop="1" x14ac:dyDescent="0.35">
      <c r="A41" s="12"/>
      <c r="B41" s="313"/>
      <c r="J41" s="314"/>
      <c r="K41" s="12"/>
    </row>
    <row r="42" spans="1:11" ht="15" thickBot="1" x14ac:dyDescent="0.4">
      <c r="A42" s="12"/>
      <c r="B42" s="313"/>
      <c r="G42" s="290"/>
      <c r="I42" s="290"/>
      <c r="J42" s="314"/>
      <c r="K42" s="12"/>
    </row>
    <row r="43" spans="1:11" ht="25" thickTop="1" thickBot="1" x14ac:dyDescent="0.4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" thickTop="1" x14ac:dyDescent="0.3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35">
      <c r="A45" s="12"/>
      <c r="B45" s="313"/>
      <c r="D45" s="343" t="s">
        <v>383</v>
      </c>
      <c r="G45" s="28"/>
      <c r="I45" s="28"/>
      <c r="J45" s="344"/>
      <c r="K45" s="12"/>
    </row>
    <row r="46" spans="1:11" x14ac:dyDescent="0.35">
      <c r="A46" s="12"/>
      <c r="B46" s="313"/>
      <c r="D46" s="343" t="s">
        <v>384</v>
      </c>
      <c r="G46" s="28"/>
      <c r="I46" s="28"/>
      <c r="J46" s="344"/>
      <c r="K46" s="12"/>
    </row>
    <row r="47" spans="1:11" x14ac:dyDescent="0.35">
      <c r="A47" s="12"/>
      <c r="B47" s="313"/>
      <c r="D47" s="343" t="s">
        <v>385</v>
      </c>
      <c r="G47" s="28"/>
      <c r="I47" s="28"/>
      <c r="J47" s="344"/>
      <c r="K47" s="12"/>
    </row>
    <row r="48" spans="1:11" ht="15" thickBot="1" x14ac:dyDescent="0.4">
      <c r="A48" s="12"/>
      <c r="B48" s="313"/>
      <c r="D48" s="345" t="s">
        <v>386</v>
      </c>
      <c r="E48" s="346"/>
      <c r="F48" s="346"/>
      <c r="G48" s="305"/>
      <c r="H48" s="346"/>
      <c r="I48" s="305"/>
      <c r="J48" s="347"/>
      <c r="K48" s="12"/>
    </row>
    <row r="49" spans="1:11" ht="15.5" thickTop="1" thickBot="1" x14ac:dyDescent="0.4">
      <c r="A49" s="12"/>
      <c r="B49" s="313"/>
      <c r="D49" s="345" t="s">
        <v>524</v>
      </c>
      <c r="E49" s="346"/>
      <c r="F49" s="346"/>
      <c r="G49" s="305"/>
      <c r="H49" s="346"/>
      <c r="I49" s="305"/>
      <c r="J49" s="347"/>
      <c r="K49" s="12"/>
    </row>
    <row r="50" spans="1:11" ht="15.5" thickTop="1" thickBot="1" x14ac:dyDescent="0.4">
      <c r="A50" s="12"/>
      <c r="B50" s="313"/>
      <c r="D50" s="345" t="s">
        <v>525</v>
      </c>
      <c r="E50" s="346"/>
      <c r="F50" s="346"/>
      <c r="G50" s="305"/>
      <c r="H50" s="346"/>
      <c r="I50" s="305"/>
      <c r="J50" s="347"/>
      <c r="K50" s="12"/>
    </row>
    <row r="51" spans="1:11" ht="15.5" thickTop="1" thickBot="1" x14ac:dyDescent="0.4">
      <c r="A51" s="12"/>
      <c r="B51" s="313"/>
      <c r="D51" s="340" t="s">
        <v>526</v>
      </c>
      <c r="E51" s="341"/>
      <c r="F51" s="341"/>
      <c r="G51" s="383"/>
      <c r="H51" s="341"/>
      <c r="I51" s="383"/>
      <c r="J51" s="390"/>
      <c r="K51" s="12"/>
    </row>
    <row r="52" spans="1:11" ht="15.5" thickTop="1" thickBot="1" x14ac:dyDescent="0.4">
      <c r="A52" s="12"/>
      <c r="B52" s="313"/>
      <c r="C52" s="344"/>
      <c r="D52" s="337" t="s">
        <v>527</v>
      </c>
      <c r="E52" s="338"/>
      <c r="F52" s="338"/>
      <c r="G52" s="306"/>
      <c r="H52" s="391"/>
      <c r="I52" s="306"/>
      <c r="J52" s="389"/>
      <c r="K52" s="388"/>
    </row>
    <row r="53" spans="1:11" ht="15.5" thickTop="1" thickBot="1" x14ac:dyDescent="0.4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5.5" thickTop="1" thickBot="1" x14ac:dyDescent="0.4">
      <c r="A54" s="12"/>
      <c r="B54" s="313"/>
      <c r="J54" s="314"/>
      <c r="K54" s="12"/>
    </row>
    <row r="55" spans="1:11" ht="15.5" thickTop="1" thickBot="1" x14ac:dyDescent="0.4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" thickTop="1" x14ac:dyDescent="0.35">
      <c r="A56" s="12"/>
      <c r="B56" s="313"/>
      <c r="D56" s="313" t="s">
        <v>381</v>
      </c>
      <c r="G56" s="489"/>
      <c r="H56" s="489"/>
      <c r="I56" s="490"/>
      <c r="J56" s="314"/>
      <c r="K56" s="12"/>
    </row>
    <row r="57" spans="1:11" ht="52.9" customHeight="1" x14ac:dyDescent="0.35">
      <c r="A57" s="12"/>
      <c r="B57" s="313"/>
      <c r="D57" s="313"/>
      <c r="G57" s="491"/>
      <c r="H57" s="491"/>
      <c r="I57" s="492"/>
      <c r="J57" s="314"/>
      <c r="K57" s="12"/>
    </row>
    <row r="58" spans="1:11" x14ac:dyDescent="0.35">
      <c r="A58" s="12"/>
      <c r="B58" s="313"/>
      <c r="D58" s="379" t="s">
        <v>232</v>
      </c>
      <c r="G58" s="493"/>
      <c r="H58" s="493"/>
      <c r="I58" s="494"/>
      <c r="J58" s="314"/>
      <c r="K58" s="12"/>
    </row>
    <row r="59" spans="1:11" x14ac:dyDescent="0.35">
      <c r="A59" s="12"/>
      <c r="B59" s="313"/>
      <c r="D59" s="313" t="s">
        <v>234</v>
      </c>
      <c r="G59" s="495"/>
      <c r="H59" s="495"/>
      <c r="I59" s="496"/>
      <c r="J59" s="314"/>
      <c r="K59" s="12"/>
    </row>
    <row r="60" spans="1:11" ht="15.65" customHeight="1" x14ac:dyDescent="0.35">
      <c r="A60" s="12"/>
      <c r="B60" s="313"/>
      <c r="D60" s="313" t="s">
        <v>236</v>
      </c>
      <c r="G60" s="495"/>
      <c r="H60" s="495"/>
      <c r="I60" s="496"/>
      <c r="J60" s="314"/>
      <c r="K60" s="12"/>
    </row>
    <row r="61" spans="1:11" x14ac:dyDescent="0.35">
      <c r="A61" s="12"/>
      <c r="B61" s="313"/>
      <c r="D61" s="313" t="s">
        <v>238</v>
      </c>
      <c r="G61" s="495"/>
      <c r="H61" s="495"/>
      <c r="I61" s="496"/>
      <c r="J61" s="314"/>
      <c r="K61" s="12"/>
    </row>
    <row r="62" spans="1:11" ht="15" thickBot="1" x14ac:dyDescent="0.4">
      <c r="A62" s="12"/>
      <c r="B62" s="313"/>
      <c r="D62" s="325" t="s">
        <v>382</v>
      </c>
      <c r="E62" s="327"/>
      <c r="F62" s="327"/>
      <c r="G62" s="487"/>
      <c r="H62" s="487"/>
      <c r="I62" s="488"/>
      <c r="J62" s="329"/>
      <c r="K62" s="12"/>
    </row>
    <row r="63" spans="1:11" ht="15" thickTop="1" x14ac:dyDescent="0.35">
      <c r="A63" s="12"/>
      <c r="B63" s="313"/>
      <c r="J63" s="314"/>
      <c r="K63" s="12"/>
    </row>
    <row r="64" spans="1:11" x14ac:dyDescent="0.35">
      <c r="A64" s="12"/>
      <c r="B64" s="313"/>
      <c r="J64" s="314"/>
      <c r="K64" s="12"/>
    </row>
    <row r="65" spans="1:11" x14ac:dyDescent="0.35">
      <c r="A65" s="12"/>
      <c r="B65" s="313"/>
      <c r="J65" s="314"/>
      <c r="K65" s="12"/>
    </row>
    <row r="66" spans="1:11" x14ac:dyDescent="0.35">
      <c r="A66" s="12"/>
      <c r="B66" s="313"/>
      <c r="J66" s="314"/>
      <c r="K66" s="12"/>
    </row>
    <row r="67" spans="1:11" x14ac:dyDescent="0.35">
      <c r="A67" s="12"/>
      <c r="B67" s="313"/>
      <c r="J67" s="314"/>
      <c r="K67" s="12"/>
    </row>
    <row r="68" spans="1:11" x14ac:dyDescent="0.35">
      <c r="A68" s="12"/>
      <c r="B68" s="313"/>
      <c r="J68" s="314"/>
      <c r="K68" s="12"/>
    </row>
    <row r="69" spans="1:11" x14ac:dyDescent="0.35">
      <c r="A69" s="12"/>
      <c r="B69" s="313"/>
      <c r="J69" s="314"/>
      <c r="K69" s="12"/>
    </row>
    <row r="70" spans="1:11" ht="15" thickBot="1" x14ac:dyDescent="0.4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" thickTop="1" x14ac:dyDescent="0.3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algorithmName="SHA-512" hashValue="mAMjfRAIpDtR5MW4hHfS4xPnkq2sCQpxgiQ6yqe0LFcxBBeQ0bwZWefL1nr8eYR1xeBb7hwyJy1T2CEyhMxrZw==" saltValue="F8US+PtqtcTOZFsXI8OQ3Q==" spinCount="100000" sheet="1" selectLockedCells="1"/>
  <protectedRanges>
    <protectedRange sqref="D4:J7" name="Range1"/>
  </protectedRanges>
  <mergeCells count="17">
    <mergeCell ref="B7:C7"/>
    <mergeCell ref="D7:J7"/>
    <mergeCell ref="B4:C4"/>
    <mergeCell ref="D4:J4"/>
    <mergeCell ref="B5:C5"/>
    <mergeCell ref="D5:J5"/>
    <mergeCell ref="B6:C6"/>
    <mergeCell ref="D6:J6"/>
    <mergeCell ref="D3:F3"/>
    <mergeCell ref="D2:G2"/>
    <mergeCell ref="G62:I62"/>
    <mergeCell ref="G56:I57"/>
    <mergeCell ref="G58:I58"/>
    <mergeCell ref="G59:I59"/>
    <mergeCell ref="G60:I60"/>
    <mergeCell ref="G61:I61"/>
    <mergeCell ref="H2:J2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E8B3DCF3-EC8F-4A2A-8179-220B2E4B565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zoomScaleNormal="100" zoomScaleSheetLayoutView="100" workbookViewId="0">
      <selection activeCell="E17" sqref="E17:F17"/>
    </sheetView>
  </sheetViews>
  <sheetFormatPr defaultColWidth="9.1796875" defaultRowHeight="14.5" x14ac:dyDescent="0.35"/>
  <cols>
    <col min="1" max="1" width="1.453125" style="12" customWidth="1"/>
    <col min="2" max="2" width="2.54296875" style="12" customWidth="1"/>
    <col min="3" max="3" width="7.26953125" style="12" customWidth="1"/>
    <col min="4" max="4" width="30.54296875" style="12" customWidth="1"/>
    <col min="5" max="5" width="38.26953125" style="12" customWidth="1"/>
    <col min="6" max="6" width="19" style="12" customWidth="1"/>
    <col min="7" max="7" width="2.7265625" style="12" customWidth="1"/>
    <col min="8" max="8" width="2.54296875" style="12" customWidth="1"/>
    <col min="9" max="9" width="7.26953125" style="12" customWidth="1"/>
    <col min="10" max="10" width="30.54296875" style="12" customWidth="1"/>
    <col min="11" max="11" width="38.26953125" style="12" customWidth="1"/>
    <col min="12" max="12" width="18.81640625" style="12" customWidth="1"/>
    <col min="13" max="13" width="2.7265625" style="12" customWidth="1"/>
    <col min="14" max="14" width="3.7265625" style="12" customWidth="1"/>
    <col min="15" max="15" width="9.1796875" style="12" hidden="1" customWidth="1"/>
    <col min="16" max="16384" width="9.1796875" style="12"/>
  </cols>
  <sheetData>
    <row r="1" spans="2:15" ht="9" customHeight="1" thickBot="1" x14ac:dyDescent="0.4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3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3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37" t="s">
        <v>361</v>
      </c>
      <c r="L3" s="538"/>
      <c r="M3" s="221"/>
    </row>
    <row r="4" spans="2:15" ht="15" customHeight="1" x14ac:dyDescent="0.3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3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35">
      <c r="B6" s="220"/>
      <c r="C6" s="543" t="s">
        <v>363</v>
      </c>
      <c r="D6" s="544"/>
      <c r="E6" s="544"/>
      <c r="F6" s="544"/>
      <c r="G6" s="544"/>
      <c r="H6" s="544"/>
      <c r="I6" s="544"/>
      <c r="J6" s="544"/>
      <c r="K6" s="544"/>
      <c r="L6" s="544"/>
      <c r="M6" s="545"/>
    </row>
    <row r="7" spans="2:15" ht="15" hidden="1" customHeight="1" x14ac:dyDescent="0.3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3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" thickBot="1" x14ac:dyDescent="0.4">
      <c r="B9" s="220"/>
      <c r="C9" s="539" t="s">
        <v>7</v>
      </c>
      <c r="D9" s="540"/>
      <c r="E9" s="541">
        <f>'Finansiniai duomenys'!C8</f>
        <v>0</v>
      </c>
      <c r="F9" s="541"/>
      <c r="G9" s="541"/>
      <c r="H9" s="541"/>
      <c r="I9" s="541"/>
      <c r="J9" s="541"/>
      <c r="K9" s="13"/>
      <c r="L9" s="13"/>
      <c r="M9" s="221"/>
    </row>
    <row r="10" spans="2:15" ht="15" thickBot="1" x14ac:dyDescent="0.4">
      <c r="B10" s="220"/>
      <c r="C10" s="539" t="s">
        <v>9</v>
      </c>
      <c r="D10" s="540"/>
      <c r="E10" s="542" t="str">
        <f>'Finansiniai duomenys'!C9</f>
        <v/>
      </c>
      <c r="F10" s="542"/>
      <c r="G10" s="542"/>
      <c r="H10" s="542"/>
      <c r="I10" s="542"/>
      <c r="J10" s="542"/>
      <c r="K10" s="13"/>
      <c r="L10" s="13"/>
      <c r="M10" s="221"/>
    </row>
    <row r="11" spans="2:15" ht="15" thickBot="1" x14ac:dyDescent="0.4">
      <c r="B11" s="220"/>
      <c r="C11" s="539" t="s">
        <v>13</v>
      </c>
      <c r="D11" s="540"/>
      <c r="E11" s="542" t="str">
        <f>'Finansiniai duomenys'!C10</f>
        <v/>
      </c>
      <c r="F11" s="542"/>
      <c r="G11" s="542"/>
      <c r="H11" s="542"/>
      <c r="I11" s="542"/>
      <c r="J11" s="542"/>
      <c r="K11" s="13"/>
      <c r="L11" s="13"/>
      <c r="M11" s="221"/>
    </row>
    <row r="12" spans="2:15" x14ac:dyDescent="0.3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3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35">
      <c r="B14" s="220"/>
      <c r="C14" s="510" t="s">
        <v>511</v>
      </c>
      <c r="D14" s="511"/>
      <c r="E14" s="508" t="s">
        <v>208</v>
      </c>
      <c r="F14" s="512"/>
      <c r="G14" s="248"/>
      <c r="H14" s="251"/>
      <c r="I14" s="506" t="s">
        <v>515</v>
      </c>
      <c r="J14" s="507"/>
      <c r="K14" s="508" t="s">
        <v>208</v>
      </c>
      <c r="L14" s="509"/>
      <c r="M14" s="222"/>
    </row>
    <row r="15" spans="2:15" ht="26.5" customHeight="1" thickBot="1" x14ac:dyDescent="0.4">
      <c r="B15" s="220"/>
      <c r="C15" s="510" t="s">
        <v>512</v>
      </c>
      <c r="D15" s="518"/>
      <c r="E15" s="518"/>
      <c r="F15" s="533"/>
      <c r="G15" s="138"/>
      <c r="H15" s="251"/>
      <c r="I15" s="515" t="s">
        <v>516</v>
      </c>
      <c r="J15" s="516"/>
      <c r="K15" s="516"/>
      <c r="L15" s="517"/>
      <c r="M15" s="223"/>
    </row>
    <row r="16" spans="2:15" ht="49.5" customHeight="1" thickBot="1" x14ac:dyDescent="0.4">
      <c r="B16" s="220"/>
      <c r="C16" s="510" t="s">
        <v>521</v>
      </c>
      <c r="D16" s="518"/>
      <c r="E16" s="531"/>
      <c r="F16" s="532"/>
      <c r="G16" s="139"/>
      <c r="H16" s="252"/>
      <c r="I16" s="506" t="s">
        <v>522</v>
      </c>
      <c r="J16" s="506"/>
      <c r="K16" s="504"/>
      <c r="L16" s="505"/>
      <c r="M16" s="222"/>
    </row>
    <row r="17" spans="2:13" ht="40.5" customHeight="1" x14ac:dyDescent="0.35">
      <c r="B17" s="220"/>
      <c r="C17" s="510" t="s">
        <v>365</v>
      </c>
      <c r="D17" s="518"/>
      <c r="E17" s="513"/>
      <c r="F17" s="514"/>
      <c r="G17" s="248"/>
      <c r="H17" s="252"/>
      <c r="I17" s="518" t="s">
        <v>365</v>
      </c>
      <c r="J17" s="518"/>
      <c r="K17" s="513"/>
      <c r="L17" s="514"/>
      <c r="M17" s="222"/>
    </row>
    <row r="18" spans="2:13" x14ac:dyDescent="0.3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3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35">
      <c r="B20" s="220"/>
      <c r="C20" s="527" t="s">
        <v>513</v>
      </c>
      <c r="D20" s="522"/>
      <c r="E20" s="522"/>
      <c r="F20" s="528"/>
      <c r="G20" s="19"/>
      <c r="H20" s="251"/>
      <c r="I20" s="522" t="s">
        <v>517</v>
      </c>
      <c r="J20" s="522"/>
      <c r="K20" s="522"/>
      <c r="L20" s="522"/>
      <c r="M20" s="224"/>
    </row>
    <row r="21" spans="2:13" x14ac:dyDescent="0.3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35">
      <c r="B22" s="220"/>
      <c r="C22" s="529" t="s">
        <v>514</v>
      </c>
      <c r="D22" s="523"/>
      <c r="E22" s="523"/>
      <c r="F22" s="530"/>
      <c r="G22" s="249"/>
      <c r="H22" s="251"/>
      <c r="I22" s="523" t="s">
        <v>518</v>
      </c>
      <c r="J22" s="523"/>
      <c r="K22" s="523"/>
      <c r="L22" s="523"/>
      <c r="M22" s="225"/>
    </row>
    <row r="23" spans="2:13" ht="24" x14ac:dyDescent="0.3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3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/>
      <c r="K24" s="8"/>
      <c r="L24" s="256"/>
      <c r="M24" s="227"/>
    </row>
    <row r="25" spans="2:13" x14ac:dyDescent="0.3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3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3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3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3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3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3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3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3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3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3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3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3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3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3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3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3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3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3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3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3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3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3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3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3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3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3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3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3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3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3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3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3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3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3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3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3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3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3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3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3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3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3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3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3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3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3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3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3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3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3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3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3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3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3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3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3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3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3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3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35">
      <c r="B85" s="220"/>
      <c r="C85" s="534" t="s">
        <v>225</v>
      </c>
      <c r="D85" s="534"/>
      <c r="E85" s="534"/>
      <c r="F85" s="534"/>
      <c r="G85" s="534"/>
      <c r="H85" s="534"/>
      <c r="I85" s="534"/>
      <c r="J85" s="534"/>
      <c r="K85" s="534"/>
      <c r="L85" s="534"/>
      <c r="M85" s="228"/>
    </row>
    <row r="86" spans="2:13" ht="66" customHeight="1" x14ac:dyDescent="0.35">
      <c r="B86" s="220"/>
      <c r="C86" s="526" t="s">
        <v>370</v>
      </c>
      <c r="D86" s="516"/>
      <c r="E86" s="516"/>
      <c r="F86" s="535"/>
      <c r="G86" s="535"/>
      <c r="H86" s="535"/>
      <c r="I86" s="535"/>
      <c r="J86" s="535"/>
      <c r="K86" s="535"/>
      <c r="L86" s="535"/>
      <c r="M86" s="221"/>
    </row>
    <row r="87" spans="2:13" ht="20.25" customHeight="1" x14ac:dyDescent="0.3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35">
      <c r="B88" s="220"/>
      <c r="C88" s="524" t="s">
        <v>232</v>
      </c>
      <c r="D88" s="525"/>
      <c r="E88" s="525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35">
      <c r="B89" s="220"/>
      <c r="C89" s="526" t="s">
        <v>234</v>
      </c>
      <c r="D89" s="516"/>
      <c r="E89" s="516"/>
      <c r="F89" s="536"/>
      <c r="G89" s="536"/>
      <c r="H89" s="536"/>
      <c r="I89" s="536"/>
      <c r="J89" s="536"/>
      <c r="K89" s="536"/>
      <c r="L89" s="536"/>
      <c r="M89" s="229"/>
    </row>
    <row r="90" spans="2:13" ht="15.75" customHeight="1" x14ac:dyDescent="0.35">
      <c r="B90" s="220"/>
      <c r="C90" s="526" t="s">
        <v>236</v>
      </c>
      <c r="D90" s="516"/>
      <c r="E90" s="516"/>
      <c r="F90" s="536"/>
      <c r="G90" s="536"/>
      <c r="H90" s="536"/>
      <c r="I90" s="536"/>
      <c r="J90" s="536"/>
      <c r="K90" s="536"/>
      <c r="L90" s="536"/>
      <c r="M90" s="229"/>
    </row>
    <row r="91" spans="2:13" ht="15.75" customHeight="1" x14ac:dyDescent="0.35">
      <c r="B91" s="220"/>
      <c r="C91" s="526" t="s">
        <v>238</v>
      </c>
      <c r="D91" s="516"/>
      <c r="E91" s="516"/>
      <c r="F91" s="536"/>
      <c r="G91" s="536"/>
      <c r="H91" s="536"/>
      <c r="I91" s="536"/>
      <c r="J91" s="536"/>
      <c r="K91" s="536"/>
      <c r="L91" s="536"/>
      <c r="M91" s="229"/>
    </row>
    <row r="92" spans="2:13" ht="21" customHeight="1" x14ac:dyDescent="0.35">
      <c r="B92" s="220"/>
      <c r="C92" s="519" t="s">
        <v>240</v>
      </c>
      <c r="D92" s="506"/>
      <c r="E92" s="506"/>
      <c r="F92" s="139"/>
      <c r="G92" s="139"/>
      <c r="H92" s="139"/>
      <c r="I92" s="139"/>
      <c r="J92" s="139"/>
      <c r="K92" s="139"/>
      <c r="L92" s="139"/>
      <c r="M92" s="229"/>
    </row>
    <row r="93" spans="2:13" ht="15" thickBot="1" x14ac:dyDescent="0.4">
      <c r="B93" s="230"/>
      <c r="C93" s="520"/>
      <c r="D93" s="521"/>
      <c r="E93" s="521"/>
      <c r="F93" s="231"/>
      <c r="G93" s="232"/>
      <c r="H93" s="233"/>
      <c r="I93" s="234"/>
      <c r="J93" s="234"/>
      <c r="K93" s="234"/>
      <c r="L93" s="234"/>
      <c r="M93" s="235"/>
    </row>
  </sheetData>
  <sheetProtection algorithmName="SHA-512" hashValue="INe+OSNMhSAMSpn0Dmb7gOQiJhp6CNMcV1EzZinZNFMU9U/PqA/FZG/btlcPXwEO5HJnR8Ezl88u8Nl8fQFeLw==" saltValue="81wxZ/pDRgtKZCoyvS2Zlw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topLeftCell="F1" zoomScale="80" zoomScaleNormal="80" workbookViewId="0">
      <selection activeCell="L8" sqref="L8"/>
    </sheetView>
  </sheetViews>
  <sheetFormatPr defaultColWidth="0" defaultRowHeight="14.5" zeroHeight="1" x14ac:dyDescent="0.35"/>
  <cols>
    <col min="1" max="1" width="8.81640625" customWidth="1"/>
    <col min="2" max="2" width="8.81640625" style="83" customWidth="1"/>
    <col min="3" max="3" width="51.54296875" style="83" bestFit="1" customWidth="1"/>
    <col min="4" max="5" width="25.26953125" style="83" customWidth="1"/>
    <col min="6" max="6" width="29.54296875" style="83" customWidth="1"/>
    <col min="7" max="7" width="23.81640625" style="83" bestFit="1" customWidth="1"/>
    <col min="8" max="8" width="17.453125" style="83" bestFit="1" customWidth="1"/>
    <col min="9" max="9" width="17.7265625" style="83" customWidth="1"/>
    <col min="10" max="10" width="19" style="83" customWidth="1"/>
    <col min="11" max="11" width="17.81640625" style="83" customWidth="1"/>
    <col min="12" max="12" width="18.81640625" style="83" customWidth="1"/>
    <col min="13" max="13" width="17.54296875" style="83" customWidth="1"/>
    <col min="14" max="14" width="18.54296875" style="83" customWidth="1"/>
    <col min="15" max="15" width="18" style="83" customWidth="1"/>
    <col min="16" max="16" width="18.453125" style="83" customWidth="1"/>
    <col min="17" max="17" width="18" style="83" customWidth="1"/>
    <col min="18" max="18" width="19" style="83" customWidth="1"/>
    <col min="19" max="20" width="8.81640625" customWidth="1"/>
    <col min="21" max="16383" width="8.81640625" hidden="1"/>
    <col min="16384" max="16384" width="5.1796875" hidden="1"/>
  </cols>
  <sheetData>
    <row r="1" spans="1:21" x14ac:dyDescent="0.3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35">
      <c r="A2" s="12"/>
      <c r="C2" s="129" t="s">
        <v>506</v>
      </c>
      <c r="O2" s="348"/>
      <c r="P2" s="348"/>
      <c r="T2" s="12"/>
      <c r="U2" t="s">
        <v>205</v>
      </c>
    </row>
    <row r="3" spans="1:21" ht="14.5" customHeight="1" x14ac:dyDescent="0.35">
      <c r="A3" s="12"/>
      <c r="C3" s="378"/>
      <c r="D3" s="377"/>
      <c r="E3" s="377"/>
      <c r="F3" s="371"/>
      <c r="G3" s="350" t="s">
        <v>7</v>
      </c>
      <c r="H3" s="556">
        <f>'Finansiniai duomenys'!C8</f>
        <v>0</v>
      </c>
      <c r="I3" s="556"/>
      <c r="J3" s="556"/>
      <c r="K3" s="556"/>
      <c r="L3" s="556"/>
      <c r="N3" s="537" t="s">
        <v>361</v>
      </c>
      <c r="O3" s="537"/>
      <c r="P3" s="537"/>
      <c r="T3" s="12"/>
      <c r="U3" t="s">
        <v>208</v>
      </c>
    </row>
    <row r="4" spans="1:21" ht="13.9" customHeight="1" x14ac:dyDescent="0.35">
      <c r="A4" s="12"/>
      <c r="C4" s="558" t="s">
        <v>439</v>
      </c>
      <c r="D4" s="559"/>
      <c r="E4" s="559"/>
      <c r="F4" s="371"/>
      <c r="G4" s="350" t="s">
        <v>380</v>
      </c>
      <c r="H4" s="556" t="str">
        <f>IFERROR(VLOOKUP(H3,'Finansiniai duomenys'!R2:T229,3,FALSE),"")</f>
        <v/>
      </c>
      <c r="I4" s="556"/>
      <c r="J4" s="556"/>
      <c r="K4" s="556"/>
      <c r="L4" s="556"/>
      <c r="N4" s="537"/>
      <c r="O4" s="537"/>
      <c r="P4" s="537"/>
      <c r="T4" s="12"/>
    </row>
    <row r="5" spans="1:21" x14ac:dyDescent="0.35">
      <c r="A5" s="12"/>
      <c r="C5" s="558"/>
      <c r="D5" s="559"/>
      <c r="E5" s="559"/>
      <c r="F5" s="371"/>
      <c r="G5" s="351" t="s">
        <v>13</v>
      </c>
      <c r="H5" s="553" t="str">
        <f>IFERROR(VLOOKUP(H3,'Finansiniai duomenys'!R2:T229,2,FALSE),"")</f>
        <v/>
      </c>
      <c r="I5" s="553"/>
      <c r="J5" s="553"/>
      <c r="K5" s="553"/>
      <c r="L5" s="553"/>
      <c r="N5" s="372" t="s">
        <v>504</v>
      </c>
      <c r="O5" s="348"/>
      <c r="P5" s="348"/>
      <c r="T5" s="12"/>
    </row>
    <row r="6" spans="1:21" s="292" customFormat="1" x14ac:dyDescent="0.3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35">
      <c r="A7" s="12"/>
      <c r="B7" s="83"/>
      <c r="C7" s="560" t="s">
        <v>507</v>
      </c>
      <c r="D7" s="561"/>
      <c r="E7" s="561"/>
      <c r="F7" s="123"/>
      <c r="G7" s="557" t="s">
        <v>426</v>
      </c>
      <c r="H7" s="557"/>
      <c r="I7" s="557"/>
      <c r="J7" s="557"/>
      <c r="K7" s="557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35">
      <c r="A8" s="12"/>
      <c r="B8" s="83"/>
      <c r="C8" s="561"/>
      <c r="D8" s="561"/>
      <c r="E8" s="561"/>
      <c r="F8" s="123"/>
      <c r="G8" s="557" t="s">
        <v>427</v>
      </c>
      <c r="H8" s="557"/>
      <c r="I8" s="557"/>
      <c r="J8" s="557"/>
      <c r="K8" s="557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35">
      <c r="A9" s="12"/>
      <c r="B9" s="83"/>
      <c r="C9" s="561"/>
      <c r="D9" s="561"/>
      <c r="E9" s="561"/>
      <c r="F9" s="123"/>
      <c r="G9" s="354" t="s">
        <v>531</v>
      </c>
      <c r="H9" s="354"/>
      <c r="I9" s="354"/>
      <c r="J9" s="354"/>
      <c r="K9" s="354"/>
      <c r="L9" s="291"/>
      <c r="M9" s="553"/>
      <c r="N9" s="553"/>
      <c r="O9" s="553"/>
      <c r="P9" s="553"/>
      <c r="Q9" s="553"/>
      <c r="R9" s="123"/>
      <c r="T9" s="12"/>
      <c r="U9"/>
    </row>
    <row r="10" spans="1:21" s="292" customFormat="1" ht="46.9" customHeight="1" x14ac:dyDescent="0.35">
      <c r="A10" s="12"/>
      <c r="B10" s="83"/>
      <c r="C10" s="561"/>
      <c r="D10" s="561"/>
      <c r="E10" s="561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3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5" customHeight="1" x14ac:dyDescent="0.35">
      <c r="A12" s="12"/>
      <c r="C12" s="554" t="s">
        <v>519</v>
      </c>
      <c r="D12" s="555"/>
      <c r="E12" s="555"/>
      <c r="F12" s="555"/>
      <c r="G12" s="552" t="s">
        <v>432</v>
      </c>
      <c r="H12" s="552"/>
      <c r="I12" s="552" t="s">
        <v>432</v>
      </c>
      <c r="J12" s="552"/>
      <c r="K12" s="552" t="s">
        <v>432</v>
      </c>
      <c r="L12" s="552"/>
      <c r="M12" s="552" t="s">
        <v>432</v>
      </c>
      <c r="N12" s="552"/>
      <c r="O12" s="552" t="s">
        <v>432</v>
      </c>
      <c r="P12" s="552"/>
      <c r="Q12" s="552" t="s">
        <v>432</v>
      </c>
      <c r="R12" s="552"/>
      <c r="T12" s="12"/>
    </row>
    <row r="13" spans="1:21" ht="67.900000000000006" customHeight="1" x14ac:dyDescent="0.35">
      <c r="A13" s="12"/>
      <c r="C13" s="546" t="s">
        <v>387</v>
      </c>
      <c r="D13" s="547" t="s">
        <v>388</v>
      </c>
      <c r="E13" s="550" t="s">
        <v>437</v>
      </c>
      <c r="F13" s="547" t="s">
        <v>389</v>
      </c>
      <c r="G13" s="548"/>
      <c r="H13" s="549"/>
      <c r="I13" s="548"/>
      <c r="J13" s="549"/>
      <c r="K13" s="548"/>
      <c r="L13" s="549"/>
      <c r="M13" s="548"/>
      <c r="N13" s="549"/>
      <c r="O13" s="548"/>
      <c r="P13" s="549"/>
      <c r="Q13" s="548"/>
      <c r="R13" s="549"/>
      <c r="T13" s="12"/>
    </row>
    <row r="14" spans="1:21" ht="39" customHeight="1" x14ac:dyDescent="0.35">
      <c r="A14" s="12"/>
      <c r="C14" s="546"/>
      <c r="D14" s="547"/>
      <c r="E14" s="551"/>
      <c r="F14" s="547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35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" thickBot="1" x14ac:dyDescent="0.4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35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3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Klaida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" thickBot="1" x14ac:dyDescent="0.4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3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3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3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3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3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35">
      <c r="A25" s="12"/>
      <c r="T25" s="12"/>
    </row>
    <row r="26" spans="1:20" x14ac:dyDescent="0.35">
      <c r="A26" s="12"/>
      <c r="T26" s="12"/>
    </row>
    <row r="27" spans="1:20" x14ac:dyDescent="0.35">
      <c r="A27" s="12"/>
      <c r="G27" s="355"/>
      <c r="H27" s="356"/>
      <c r="T27" s="12"/>
    </row>
    <row r="28" spans="1:20" ht="25.15" customHeight="1" x14ac:dyDescent="0.35">
      <c r="A28" s="12"/>
      <c r="C28" s="554" t="s">
        <v>520</v>
      </c>
      <c r="D28" s="555"/>
      <c r="E28" s="555"/>
      <c r="F28" s="555"/>
      <c r="G28" s="552" t="s">
        <v>432</v>
      </c>
      <c r="H28" s="552"/>
      <c r="I28" s="552" t="s">
        <v>432</v>
      </c>
      <c r="J28" s="552"/>
      <c r="K28" s="552" t="s">
        <v>432</v>
      </c>
      <c r="L28" s="552"/>
      <c r="M28" s="552" t="s">
        <v>432</v>
      </c>
      <c r="N28" s="552"/>
      <c r="O28" s="552" t="s">
        <v>432</v>
      </c>
      <c r="P28" s="552"/>
      <c r="Q28" s="552" t="s">
        <v>432</v>
      </c>
      <c r="R28" s="552"/>
      <c r="T28" s="12"/>
    </row>
    <row r="29" spans="1:20" ht="62.5" customHeight="1" x14ac:dyDescent="0.35">
      <c r="A29" s="12"/>
      <c r="C29" s="546" t="s">
        <v>387</v>
      </c>
      <c r="D29" s="547" t="s">
        <v>388</v>
      </c>
      <c r="E29" s="550" t="s">
        <v>438</v>
      </c>
      <c r="F29" s="547" t="s">
        <v>389</v>
      </c>
      <c r="G29" s="548"/>
      <c r="H29" s="549"/>
      <c r="I29" s="548"/>
      <c r="J29" s="549"/>
      <c r="K29" s="548"/>
      <c r="L29" s="549"/>
      <c r="M29" s="548"/>
      <c r="N29" s="549"/>
      <c r="O29" s="548"/>
      <c r="P29" s="549"/>
      <c r="Q29" s="548"/>
      <c r="R29" s="549"/>
      <c r="T29" s="12"/>
    </row>
    <row r="30" spans="1:20" ht="52.15" customHeight="1" x14ac:dyDescent="0.35">
      <c r="A30" s="12"/>
      <c r="C30" s="546"/>
      <c r="D30" s="547"/>
      <c r="E30" s="551"/>
      <c r="F30" s="547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3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" thickBot="1" x14ac:dyDescent="0.4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3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3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Klaida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" thickBot="1" x14ac:dyDescent="0.4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3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3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3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3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3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35">
      <c r="A41" s="12"/>
      <c r="T41" s="12"/>
    </row>
    <row r="42" spans="1:20" x14ac:dyDescent="0.35">
      <c r="A42" s="12"/>
      <c r="T42" s="12"/>
    </row>
    <row r="43" spans="1:20" x14ac:dyDescent="0.35">
      <c r="A43" s="12"/>
      <c r="T43" s="12"/>
    </row>
    <row r="44" spans="1:20" ht="30.65" customHeight="1" x14ac:dyDescent="0.35">
      <c r="A44" s="12"/>
      <c r="C44" s="554" t="s">
        <v>519</v>
      </c>
      <c r="D44" s="555"/>
      <c r="E44" s="555"/>
      <c r="F44" s="555"/>
      <c r="G44" s="552" t="s">
        <v>432</v>
      </c>
      <c r="H44" s="552"/>
      <c r="I44" s="552" t="s">
        <v>432</v>
      </c>
      <c r="J44" s="552"/>
      <c r="K44" s="552" t="s">
        <v>432</v>
      </c>
      <c r="L44" s="552"/>
      <c r="M44" s="552" t="s">
        <v>432</v>
      </c>
      <c r="N44" s="552"/>
      <c r="O44" s="552" t="s">
        <v>432</v>
      </c>
      <c r="P44" s="552"/>
      <c r="Q44" s="552" t="s">
        <v>432</v>
      </c>
      <c r="R44" s="552"/>
      <c r="T44" s="12"/>
    </row>
    <row r="45" spans="1:20" ht="62.5" customHeight="1" x14ac:dyDescent="0.35">
      <c r="A45" s="12"/>
      <c r="C45" s="546" t="s">
        <v>387</v>
      </c>
      <c r="D45" s="547" t="s">
        <v>388</v>
      </c>
      <c r="E45" s="550" t="s">
        <v>437</v>
      </c>
      <c r="F45" s="547" t="s">
        <v>389</v>
      </c>
      <c r="G45" s="548"/>
      <c r="H45" s="549"/>
      <c r="I45" s="548"/>
      <c r="J45" s="549"/>
      <c r="K45" s="548"/>
      <c r="L45" s="549"/>
      <c r="M45" s="548"/>
      <c r="N45" s="549"/>
      <c r="O45" s="548"/>
      <c r="P45" s="549"/>
      <c r="Q45" s="548"/>
      <c r="R45" s="549"/>
      <c r="T45" s="12"/>
    </row>
    <row r="46" spans="1:20" ht="59.5" customHeight="1" x14ac:dyDescent="0.35">
      <c r="A46" s="12"/>
      <c r="C46" s="546"/>
      <c r="D46" s="547"/>
      <c r="E46" s="551"/>
      <c r="F46" s="547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3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3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3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Klaida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3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" thickBot="1" x14ac:dyDescent="0.4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Klaida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3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35">
      <c r="A53" s="12"/>
      <c r="G53" s="363"/>
      <c r="T53" s="12"/>
    </row>
    <row r="54" spans="1:20" x14ac:dyDescent="0.3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35">
      <c r="A55" s="12"/>
      <c r="T55" s="12"/>
    </row>
    <row r="56" spans="1:20" ht="34.9" customHeight="1" x14ac:dyDescent="0.35">
      <c r="A56" s="12"/>
      <c r="C56" s="554" t="s">
        <v>520</v>
      </c>
      <c r="D56" s="555"/>
      <c r="E56" s="555"/>
      <c r="F56" s="555"/>
      <c r="G56" s="552" t="s">
        <v>432</v>
      </c>
      <c r="H56" s="552"/>
      <c r="I56" s="552" t="s">
        <v>432</v>
      </c>
      <c r="J56" s="552"/>
      <c r="K56" s="552" t="s">
        <v>432</v>
      </c>
      <c r="L56" s="552"/>
      <c r="M56" s="552" t="s">
        <v>432</v>
      </c>
      <c r="N56" s="552"/>
      <c r="O56" s="552" t="s">
        <v>432</v>
      </c>
      <c r="P56" s="552"/>
      <c r="Q56" s="552" t="s">
        <v>432</v>
      </c>
      <c r="R56" s="552"/>
      <c r="T56" s="12"/>
    </row>
    <row r="57" spans="1:20" ht="70.150000000000006" customHeight="1" x14ac:dyDescent="0.35">
      <c r="A57" s="12"/>
      <c r="C57" s="546" t="s">
        <v>387</v>
      </c>
      <c r="D57" s="547" t="s">
        <v>388</v>
      </c>
      <c r="E57" s="550" t="s">
        <v>436</v>
      </c>
      <c r="F57" s="547" t="s">
        <v>389</v>
      </c>
      <c r="G57" s="548"/>
      <c r="H57" s="549"/>
      <c r="I57" s="548"/>
      <c r="J57" s="549"/>
      <c r="K57" s="548"/>
      <c r="L57" s="549"/>
      <c r="M57" s="548"/>
      <c r="N57" s="549"/>
      <c r="O57" s="548"/>
      <c r="P57" s="549"/>
      <c r="Q57" s="548"/>
      <c r="R57" s="549"/>
      <c r="T57" s="12"/>
    </row>
    <row r="58" spans="1:20" ht="55.9" customHeight="1" x14ac:dyDescent="0.35">
      <c r="A58" s="12"/>
      <c r="C58" s="546"/>
      <c r="D58" s="547"/>
      <c r="E58" s="551"/>
      <c r="F58" s="547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3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3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3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Klaida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3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" thickBot="1" x14ac:dyDescent="0.4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Klaida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3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35">
      <c r="A65" s="12"/>
      <c r="G65" s="363"/>
      <c r="T65" s="12"/>
    </row>
    <row r="66" spans="1:21" x14ac:dyDescent="0.3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35">
      <c r="A67" s="12"/>
      <c r="T67" s="12"/>
    </row>
    <row r="68" spans="1:21" x14ac:dyDescent="0.35">
      <c r="A68" s="12"/>
      <c r="T68" s="12"/>
    </row>
    <row r="69" spans="1:21" x14ac:dyDescent="0.3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35">
      <c r="A70" s="12"/>
      <c r="E70" s="368" t="s">
        <v>381</v>
      </c>
      <c r="H70" s="564"/>
      <c r="I70" s="564"/>
      <c r="J70" s="565"/>
      <c r="T70" s="12"/>
    </row>
    <row r="71" spans="1:21" ht="51" customHeight="1" x14ac:dyDescent="0.35">
      <c r="A71" s="12"/>
      <c r="E71" s="368"/>
      <c r="H71" s="491"/>
      <c r="I71" s="491"/>
      <c r="J71" s="566"/>
      <c r="T71" s="12"/>
    </row>
    <row r="72" spans="1:21" x14ac:dyDescent="0.35">
      <c r="A72" s="12"/>
      <c r="E72" s="380" t="s">
        <v>232</v>
      </c>
      <c r="H72" s="567"/>
      <c r="I72" s="567"/>
      <c r="J72" s="568"/>
      <c r="T72" s="12"/>
    </row>
    <row r="73" spans="1:21" x14ac:dyDescent="0.35">
      <c r="A73" s="12"/>
      <c r="E73" s="368" t="s">
        <v>234</v>
      </c>
      <c r="H73" s="569"/>
      <c r="I73" s="569"/>
      <c r="J73" s="570"/>
      <c r="T73" s="12"/>
    </row>
    <row r="74" spans="1:21" x14ac:dyDescent="0.35">
      <c r="A74" s="12"/>
      <c r="E74" s="368" t="s">
        <v>236</v>
      </c>
      <c r="H74" s="569"/>
      <c r="I74" s="569"/>
      <c r="J74" s="570"/>
      <c r="T74" s="12"/>
    </row>
    <row r="75" spans="1:21" x14ac:dyDescent="0.35">
      <c r="A75" s="12"/>
      <c r="E75" s="368" t="s">
        <v>238</v>
      </c>
      <c r="H75" s="569"/>
      <c r="I75" s="569"/>
      <c r="J75" s="570"/>
      <c r="T75" s="12"/>
    </row>
    <row r="76" spans="1:21" x14ac:dyDescent="0.35">
      <c r="A76" s="12"/>
      <c r="E76" s="369" t="s">
        <v>382</v>
      </c>
      <c r="F76" s="370"/>
      <c r="G76" s="370"/>
      <c r="H76" s="562"/>
      <c r="I76" s="562"/>
      <c r="J76" s="563"/>
      <c r="T76" s="12"/>
    </row>
    <row r="77" spans="1:21" x14ac:dyDescent="0.35">
      <c r="A77" s="12"/>
      <c r="T77" s="12"/>
    </row>
    <row r="78" spans="1:21" x14ac:dyDescent="0.3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35">
      <c r="A79" s="12"/>
      <c r="T79" s="12"/>
    </row>
    <row r="80" spans="1:21" hidden="1" x14ac:dyDescent="0.35">
      <c r="A80" s="12"/>
      <c r="T80" s="12"/>
    </row>
    <row r="81" spans="1:1" hidden="1" x14ac:dyDescent="0.35">
      <c r="A81" s="12"/>
    </row>
    <row r="82" spans="1:1" x14ac:dyDescent="0.35"/>
    <row r="1048546" x14ac:dyDescent="0.35"/>
    <row r="1048561" x14ac:dyDescent="0.35"/>
    <row r="1048562" x14ac:dyDescent="0.35"/>
    <row r="1048563" x14ac:dyDescent="0.35"/>
  </sheetData>
  <sheetProtection algorithmName="SHA-512" hashValue="4QegE2oPSvspVCKuljH618Vm+3ohizDo1NW6KdrQf9gNPVGr58AHyir5HPhpbRlUHQDRVbaogJyKBus5YIl5HA==" saltValue="rVx/sYNUBZ8N6UebJod/PA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15" sqref="C15:D15"/>
    </sheetView>
  </sheetViews>
  <sheetFormatPr defaultColWidth="9.1796875" defaultRowHeight="12" x14ac:dyDescent="0.3"/>
  <cols>
    <col min="1" max="1" width="1.7265625" style="30" customWidth="1"/>
    <col min="2" max="2" width="61.7265625" style="30" customWidth="1"/>
    <col min="3" max="5" width="24.26953125" style="30" customWidth="1"/>
    <col min="6" max="6" width="6.453125" style="30" customWidth="1"/>
    <col min="7" max="8" width="0" style="30" hidden="1" customWidth="1"/>
    <col min="9" max="10" width="9.1796875" style="30" hidden="1" customWidth="1"/>
    <col min="11" max="11" width="28.26953125" style="30" hidden="1" customWidth="1"/>
    <col min="12" max="12" width="23.453125" style="30" hidden="1" customWidth="1"/>
    <col min="13" max="14" width="12.7265625" style="30" hidden="1" customWidth="1"/>
    <col min="15" max="15" width="31.453125" style="30" hidden="1" customWidth="1"/>
    <col min="16" max="16384" width="9.1796875" style="30"/>
  </cols>
  <sheetData>
    <row r="1" spans="2:15" ht="9.65" customHeight="1" thickBot="1" x14ac:dyDescent="0.35"/>
    <row r="2" spans="2:15" ht="41.25" customHeight="1" x14ac:dyDescent="0.35">
      <c r="B2" s="260"/>
      <c r="C2" s="261"/>
      <c r="D2" s="571" t="s">
        <v>361</v>
      </c>
      <c r="E2" s="572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5" customHeight="1" x14ac:dyDescent="0.3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35">
      <c r="B4" s="462" t="s">
        <v>372</v>
      </c>
      <c r="C4" s="463"/>
      <c r="D4" s="463"/>
      <c r="E4" s="464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3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5" x14ac:dyDescent="0.45">
      <c r="B6" s="146" t="s">
        <v>7</v>
      </c>
      <c r="C6" s="465"/>
      <c r="D6" s="465"/>
      <c r="E6" s="466"/>
      <c r="M6" s="40"/>
      <c r="N6" s="40"/>
    </row>
    <row r="7" spans="2:15" x14ac:dyDescent="0.3">
      <c r="B7" s="147" t="s">
        <v>9</v>
      </c>
      <c r="C7" s="453" t="str">
        <f>IFERROR(VLOOKUP(C6,$K$2:$M$5,3,FALSE),"")</f>
        <v/>
      </c>
      <c r="D7" s="453"/>
      <c r="E7" s="454"/>
      <c r="M7" s="40"/>
      <c r="N7" s="40"/>
      <c r="O7" s="40"/>
    </row>
    <row r="8" spans="2:15" x14ac:dyDescent="0.3">
      <c r="B8" s="148" t="s">
        <v>13</v>
      </c>
      <c r="C8" s="453" t="str">
        <f>IFERROR(VLOOKUP(C6,$K$2:$L$5,2,FALSE),"")</f>
        <v/>
      </c>
      <c r="D8" s="453"/>
      <c r="E8" s="454"/>
      <c r="O8" s="40"/>
    </row>
    <row r="9" spans="2:15" ht="12" customHeight="1" x14ac:dyDescent="0.3">
      <c r="B9" s="148" t="s">
        <v>16</v>
      </c>
      <c r="C9" s="136"/>
      <c r="D9" s="136"/>
      <c r="E9" s="267"/>
      <c r="K9" s="40"/>
      <c r="L9" s="40"/>
    </row>
    <row r="10" spans="2:15" ht="12" customHeight="1" x14ac:dyDescent="0.3">
      <c r="B10" s="148" t="s">
        <v>25</v>
      </c>
      <c r="C10" s="455"/>
      <c r="D10" s="455"/>
      <c r="E10" s="456"/>
    </row>
    <row r="11" spans="2:15" ht="12" customHeight="1" x14ac:dyDescent="0.3">
      <c r="B11" s="148" t="s">
        <v>29</v>
      </c>
      <c r="C11" s="457"/>
      <c r="D11" s="457"/>
      <c r="E11" s="458"/>
      <c r="K11" s="40"/>
      <c r="L11" s="40"/>
    </row>
    <row r="12" spans="2:15" ht="12" customHeight="1" x14ac:dyDescent="0.3">
      <c r="B12" s="148"/>
      <c r="C12" s="35"/>
      <c r="D12" s="35"/>
      <c r="E12" s="149"/>
      <c r="K12" s="40"/>
      <c r="L12" s="40"/>
    </row>
    <row r="13" spans="2:15" ht="12" customHeight="1" x14ac:dyDescent="0.3">
      <c r="B13" s="148"/>
      <c r="C13" s="459" t="s">
        <v>36</v>
      </c>
      <c r="D13" s="460"/>
      <c r="E13" s="461"/>
    </row>
    <row r="14" spans="2:15" ht="12" customHeight="1" x14ac:dyDescent="0.3">
      <c r="B14" s="148" t="s">
        <v>40</v>
      </c>
      <c r="C14" s="471" t="s">
        <v>343</v>
      </c>
      <c r="D14" s="471"/>
      <c r="E14" s="150" t="s">
        <v>41</v>
      </c>
    </row>
    <row r="15" spans="2:15" ht="12" customHeight="1" x14ac:dyDescent="0.3">
      <c r="B15" s="151" t="s">
        <v>45</v>
      </c>
      <c r="C15" s="472"/>
      <c r="D15" s="576"/>
      <c r="E15" s="152"/>
      <c r="M15" s="40"/>
      <c r="N15" s="40"/>
    </row>
    <row r="16" spans="2:15" ht="12" customHeight="1" x14ac:dyDescent="0.3">
      <c r="B16" s="151" t="s">
        <v>49</v>
      </c>
      <c r="C16" s="472"/>
      <c r="D16" s="576"/>
      <c r="E16" s="152"/>
      <c r="O16" s="40"/>
    </row>
    <row r="17" spans="2:15" ht="12" customHeight="1" x14ac:dyDescent="0.3">
      <c r="B17" s="151" t="s">
        <v>53</v>
      </c>
      <c r="C17" s="472"/>
      <c r="D17" s="576"/>
      <c r="E17" s="152"/>
      <c r="M17" s="40"/>
      <c r="N17" s="40"/>
    </row>
    <row r="18" spans="2:15" ht="12" customHeight="1" x14ac:dyDescent="0.3">
      <c r="B18" s="151" t="s">
        <v>56</v>
      </c>
      <c r="C18" s="472"/>
      <c r="D18" s="576"/>
      <c r="E18" s="152"/>
      <c r="M18" s="40"/>
      <c r="N18" s="40"/>
      <c r="O18" s="40"/>
    </row>
    <row r="19" spans="2:15" ht="12" customHeight="1" x14ac:dyDescent="0.3">
      <c r="B19" s="151" t="s">
        <v>59</v>
      </c>
      <c r="C19" s="472"/>
      <c r="D19" s="576"/>
      <c r="E19" s="152"/>
      <c r="M19" s="40"/>
      <c r="N19" s="40"/>
      <c r="O19" s="40"/>
    </row>
    <row r="20" spans="2:15" ht="12" customHeight="1" x14ac:dyDescent="0.3">
      <c r="B20" s="151" t="s">
        <v>67</v>
      </c>
      <c r="C20" s="425" t="s">
        <v>68</v>
      </c>
      <c r="D20" s="426"/>
      <c r="E20" s="268">
        <f>100%-SUM(E15:E19)</f>
        <v>1</v>
      </c>
      <c r="M20" s="40"/>
      <c r="N20" s="40"/>
      <c r="O20" s="40"/>
    </row>
    <row r="21" spans="2:15" ht="13.5" customHeight="1" x14ac:dyDescent="0.3">
      <c r="B21" s="151"/>
      <c r="C21" s="70"/>
      <c r="D21" s="70"/>
      <c r="E21" s="154"/>
      <c r="M21" s="40"/>
      <c r="N21" s="40"/>
      <c r="O21" s="40"/>
    </row>
    <row r="22" spans="2:15" x14ac:dyDescent="0.3">
      <c r="B22" s="148" t="s">
        <v>373</v>
      </c>
      <c r="C22" s="577" t="str">
        <f>IFERROR(VLOOKUP(C6,$K$2:$O$5,4,FALSE),"")</f>
        <v/>
      </c>
      <c r="D22" s="577"/>
      <c r="E22" s="578"/>
      <c r="O22" s="40"/>
    </row>
    <row r="23" spans="2:15" ht="12.75" customHeight="1" x14ac:dyDescent="0.3">
      <c r="B23" s="148"/>
      <c r="C23" s="70"/>
      <c r="D23" s="70"/>
      <c r="E23" s="154"/>
      <c r="M23" s="40"/>
      <c r="N23" s="40"/>
    </row>
    <row r="24" spans="2:15" ht="26.25" customHeight="1" x14ac:dyDescent="0.3">
      <c r="B24" s="148"/>
      <c r="C24" s="443" t="s">
        <v>79</v>
      </c>
      <c r="D24" s="443"/>
      <c r="E24" s="444"/>
      <c r="O24" s="40"/>
    </row>
    <row r="25" spans="2:15" x14ac:dyDescent="0.3">
      <c r="B25" s="159"/>
      <c r="C25" s="435"/>
      <c r="D25" s="435"/>
      <c r="E25" s="436"/>
      <c r="M25" s="40"/>
      <c r="N25" s="40"/>
      <c r="O25" s="40"/>
    </row>
    <row r="26" spans="2:15" x14ac:dyDescent="0.3">
      <c r="B26" s="159"/>
      <c r="C26" s="437" t="s">
        <v>85</v>
      </c>
      <c r="D26" s="437"/>
      <c r="E26" s="438"/>
      <c r="M26" s="40"/>
      <c r="N26" s="40"/>
      <c r="O26" s="40"/>
    </row>
    <row r="27" spans="2:15" ht="27" customHeight="1" thickBot="1" x14ac:dyDescent="0.3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3">
      <c r="B28" s="162" t="s">
        <v>89</v>
      </c>
      <c r="C28" s="1"/>
      <c r="D28" s="34"/>
      <c r="E28" s="269"/>
      <c r="M28" s="40"/>
      <c r="N28" s="40"/>
      <c r="O28" s="40"/>
    </row>
    <row r="29" spans="2:15" x14ac:dyDescent="0.3">
      <c r="B29" s="162" t="s">
        <v>91</v>
      </c>
      <c r="C29" s="2"/>
      <c r="D29" s="34"/>
      <c r="E29" s="270"/>
      <c r="M29" s="40"/>
      <c r="N29" s="40"/>
      <c r="O29" s="40"/>
    </row>
    <row r="30" spans="2:15" x14ac:dyDescent="0.3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3">
      <c r="B31" s="162" t="s">
        <v>95</v>
      </c>
      <c r="C31" s="6"/>
      <c r="D31" s="34"/>
      <c r="E31" s="271"/>
      <c r="M31" s="40"/>
      <c r="N31" s="40"/>
      <c r="O31" s="40"/>
    </row>
    <row r="32" spans="2:15" x14ac:dyDescent="0.3">
      <c r="B32" s="162" t="s">
        <v>97</v>
      </c>
      <c r="C32" s="3"/>
      <c r="D32" s="34"/>
      <c r="E32" s="272"/>
      <c r="M32" s="40"/>
      <c r="N32" s="40"/>
      <c r="O32" s="40"/>
    </row>
    <row r="33" spans="2:15" x14ac:dyDescent="0.3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3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3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3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3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3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3">
      <c r="B39" s="162" t="s">
        <v>113</v>
      </c>
      <c r="C39" s="3"/>
      <c r="D39" s="34"/>
      <c r="E39" s="272"/>
      <c r="O39" s="40"/>
    </row>
    <row r="40" spans="2:15" x14ac:dyDescent="0.3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3">
      <c r="B41" s="159"/>
      <c r="C41" s="34"/>
      <c r="D41" s="34"/>
      <c r="E41" s="176"/>
    </row>
    <row r="42" spans="2:15" s="40" customFormat="1" ht="31.5" customHeight="1" x14ac:dyDescent="0.3">
      <c r="B42" s="159"/>
      <c r="C42" s="443" t="s">
        <v>374</v>
      </c>
      <c r="D42" s="443"/>
      <c r="E42" s="444"/>
      <c r="K42" s="30"/>
      <c r="L42" s="30"/>
      <c r="M42" s="30"/>
      <c r="N42" s="30"/>
      <c r="O42" s="30"/>
    </row>
    <row r="43" spans="2:15" s="40" customFormat="1" ht="27" customHeight="1" thickBot="1" x14ac:dyDescent="0.3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3">
      <c r="B44" s="177" t="s">
        <v>121</v>
      </c>
      <c r="C44" s="1"/>
      <c r="D44" s="34"/>
      <c r="E44" s="269"/>
    </row>
    <row r="45" spans="2:15" s="40" customFormat="1" x14ac:dyDescent="0.3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3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3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3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3">
      <c r="B49" s="159"/>
      <c r="C49" s="47"/>
      <c r="D49" s="34"/>
      <c r="E49" s="181"/>
      <c r="M49" s="40"/>
      <c r="N49" s="40"/>
      <c r="O49" s="40"/>
    </row>
    <row r="50" spans="2:15" s="40" customFormat="1" x14ac:dyDescent="0.3">
      <c r="B50" s="182" t="s">
        <v>132</v>
      </c>
      <c r="C50" s="1"/>
      <c r="D50" s="34"/>
      <c r="E50" s="269"/>
      <c r="K50" s="30"/>
      <c r="L50" s="30"/>
    </row>
    <row r="51" spans="2:15" x14ac:dyDescent="0.3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3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3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3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3">
      <c r="B55" s="179"/>
      <c r="C55" s="46"/>
      <c r="D55" s="34"/>
      <c r="E55" s="180"/>
    </row>
    <row r="56" spans="2:15" x14ac:dyDescent="0.3">
      <c r="B56" s="179" t="s">
        <v>142</v>
      </c>
      <c r="C56" s="4"/>
      <c r="D56" s="34"/>
      <c r="E56" s="178"/>
    </row>
    <row r="57" spans="2:15" x14ac:dyDescent="0.3">
      <c r="B57" s="179"/>
      <c r="C57" s="46"/>
      <c r="D57" s="34"/>
      <c r="E57" s="180"/>
    </row>
    <row r="58" spans="2:15" x14ac:dyDescent="0.3">
      <c r="B58" s="179" t="s">
        <v>145</v>
      </c>
      <c r="C58" s="4"/>
      <c r="D58" s="34"/>
      <c r="E58" s="178"/>
    </row>
    <row r="59" spans="2:15" x14ac:dyDescent="0.3">
      <c r="B59" s="159"/>
      <c r="C59" s="47"/>
      <c r="D59" s="34"/>
      <c r="E59" s="181"/>
    </row>
    <row r="60" spans="2:15" x14ac:dyDescent="0.3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3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3">
      <c r="B62" s="188" t="s">
        <v>377</v>
      </c>
      <c r="C62" s="4"/>
      <c r="D62" s="34"/>
      <c r="E62" s="190"/>
    </row>
    <row r="63" spans="2:15" s="40" customFormat="1" ht="10.5" customHeight="1" x14ac:dyDescent="0.3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3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3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3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3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3">
      <c r="B68" s="162"/>
      <c r="C68" s="47"/>
      <c r="D68" s="34"/>
      <c r="E68" s="181"/>
    </row>
    <row r="69" spans="2:15" s="40" customFormat="1" x14ac:dyDescent="0.3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3">
      <c r="B70" s="165"/>
      <c r="C70" s="47"/>
      <c r="D70" s="34"/>
      <c r="E70" s="181"/>
    </row>
    <row r="71" spans="2:15" s="40" customFormat="1" ht="12.75" customHeight="1" x14ac:dyDescent="0.3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3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3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3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3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3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3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3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3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3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3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3">
      <c r="B82" s="273" t="s">
        <v>190</v>
      </c>
      <c r="C82" s="4"/>
      <c r="D82" s="34"/>
      <c r="E82" s="178"/>
    </row>
    <row r="83" spans="2:15" s="40" customFormat="1" ht="15.75" customHeight="1" x14ac:dyDescent="0.3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3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3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3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3">
      <c r="B87" s="159"/>
      <c r="C87" s="34"/>
      <c r="D87" s="34"/>
      <c r="E87" s="176"/>
    </row>
    <row r="88" spans="2:15" x14ac:dyDescent="0.3">
      <c r="B88" s="159"/>
      <c r="C88" s="34"/>
      <c r="D88" s="34"/>
      <c r="E88" s="176"/>
    </row>
    <row r="89" spans="2:15" ht="12.75" customHeight="1" x14ac:dyDescent="0.3">
      <c r="B89" s="275"/>
      <c r="C89" s="34"/>
      <c r="D89" s="34"/>
      <c r="E89" s="176"/>
    </row>
    <row r="90" spans="2:15" ht="26.25" customHeight="1" x14ac:dyDescent="0.3">
      <c r="B90" s="276"/>
      <c r="C90" s="573" t="s">
        <v>374</v>
      </c>
      <c r="D90" s="573"/>
      <c r="E90" s="574"/>
    </row>
    <row r="91" spans="2:15" ht="27" customHeight="1" thickBot="1" x14ac:dyDescent="0.3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3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3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3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3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3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3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3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3">
      <c r="B99" s="159"/>
      <c r="C99" s="10"/>
      <c r="D99" s="10"/>
      <c r="E99" s="282"/>
    </row>
    <row r="100" spans="2:15" s="40" customFormat="1" ht="25.5" customHeight="1" thickBot="1" x14ac:dyDescent="0.3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3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3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3">
      <c r="B103" s="199" t="s">
        <v>221</v>
      </c>
      <c r="C103" s="61"/>
      <c r="D103" s="34"/>
      <c r="E103" s="190"/>
    </row>
    <row r="104" spans="2:15" ht="24" x14ac:dyDescent="0.3">
      <c r="B104" s="283" t="s">
        <v>223</v>
      </c>
      <c r="C104" s="117"/>
      <c r="D104" s="59"/>
      <c r="E104" s="203"/>
    </row>
    <row r="105" spans="2:15" ht="13.5" customHeight="1" x14ac:dyDescent="0.3">
      <c r="B105" s="284"/>
      <c r="C105" s="34"/>
      <c r="D105" s="10"/>
      <c r="E105" s="176"/>
    </row>
    <row r="106" spans="2:15" ht="30.75" customHeight="1" x14ac:dyDescent="0.3">
      <c r="B106" s="285"/>
      <c r="C106" s="443" t="s">
        <v>374</v>
      </c>
      <c r="D106" s="443"/>
      <c r="E106" s="444"/>
    </row>
    <row r="107" spans="2:15" ht="14.25" customHeight="1" thickBot="1" x14ac:dyDescent="0.35">
      <c r="B107" s="160" t="s">
        <v>225</v>
      </c>
      <c r="C107" s="37"/>
      <c r="D107" s="37"/>
      <c r="E107" s="161"/>
    </row>
    <row r="108" spans="2:15" ht="93.75" customHeight="1" x14ac:dyDescent="0.3">
      <c r="B108" s="205" t="s">
        <v>227</v>
      </c>
      <c r="C108" s="433"/>
      <c r="D108" s="433"/>
      <c r="E108" s="434"/>
    </row>
    <row r="109" spans="2:15" ht="12.75" hidden="1" customHeight="1" x14ac:dyDescent="0.3">
      <c r="B109" s="204"/>
      <c r="C109" s="34"/>
      <c r="D109" s="34"/>
      <c r="E109" s="176"/>
    </row>
    <row r="110" spans="2:15" ht="15.75" customHeight="1" thickBot="1" x14ac:dyDescent="0.35">
      <c r="B110" s="286"/>
      <c r="C110" s="54"/>
      <c r="D110" s="54"/>
      <c r="E110" s="287"/>
    </row>
    <row r="111" spans="2:15" ht="14.25" customHeight="1" x14ac:dyDescent="0.3">
      <c r="B111" s="159"/>
      <c r="C111" s="34"/>
      <c r="D111" s="34"/>
      <c r="E111" s="176"/>
    </row>
    <row r="112" spans="2:15" x14ac:dyDescent="0.3">
      <c r="B112" s="144" t="s">
        <v>232</v>
      </c>
      <c r="C112" s="83"/>
      <c r="D112" s="83"/>
      <c r="E112" s="206"/>
    </row>
    <row r="113" spans="2:5" x14ac:dyDescent="0.3">
      <c r="B113" s="159" t="s">
        <v>234</v>
      </c>
      <c r="C113" s="575"/>
      <c r="D113" s="455"/>
      <c r="E113" s="456"/>
    </row>
    <row r="114" spans="2:5" x14ac:dyDescent="0.3">
      <c r="B114" s="159" t="s">
        <v>236</v>
      </c>
      <c r="C114" s="441"/>
      <c r="D114" s="441"/>
      <c r="E114" s="442"/>
    </row>
    <row r="115" spans="2:5" x14ac:dyDescent="0.3">
      <c r="B115" s="207" t="s">
        <v>238</v>
      </c>
      <c r="C115" s="429"/>
      <c r="D115" s="429"/>
      <c r="E115" s="430"/>
    </row>
    <row r="116" spans="2:5" x14ac:dyDescent="0.3">
      <c r="B116" s="208" t="s">
        <v>240</v>
      </c>
      <c r="C116" s="431"/>
      <c r="D116" s="431"/>
      <c r="E116" s="432"/>
    </row>
    <row r="117" spans="2:5" ht="12.5" thickBot="1" x14ac:dyDescent="0.35">
      <c r="B117" s="209"/>
      <c r="C117" s="210"/>
      <c r="D117" s="210"/>
      <c r="E117" s="211"/>
    </row>
    <row r="120" spans="2:5" ht="14.25" customHeight="1" x14ac:dyDescent="0.3"/>
    <row r="122" spans="2:5" ht="15" customHeight="1" x14ac:dyDescent="0.3"/>
    <row r="125" spans="2:5" ht="12" customHeight="1" x14ac:dyDescent="0.3"/>
    <row r="126" spans="2:5" ht="86.25" customHeight="1" x14ac:dyDescent="0.3"/>
    <row r="129" ht="13.5" customHeight="1" x14ac:dyDescent="0.3"/>
    <row r="134" ht="30" customHeight="1" x14ac:dyDescent="0.3"/>
    <row r="135" ht="1.9" customHeight="1" x14ac:dyDescent="0.3"/>
    <row r="136" ht="8.25" customHeight="1" x14ac:dyDescent="0.3"/>
  </sheetData>
  <sheetProtection algorithmName="SHA-512" hashValue="jxxoxtvHvKA2JwHLg+Mx/4d6Vh5mZT6aXzZ7BgewA9MQmN4KM+o/abE7vyz83RYYweF0pRIRaTbEWiwZ0uCQbQ==" saltValue="djeRLEkD4QC7PYQdtzMFIg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3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Erika Valentinienė</cp:lastModifiedBy>
  <cp:revision/>
  <cp:lastPrinted>2024-04-29T12:00:58Z</cp:lastPrinted>
  <dcterms:created xsi:type="dcterms:W3CDTF">2014-03-24T16:58:47Z</dcterms:created>
  <dcterms:modified xsi:type="dcterms:W3CDTF">2024-04-30T11:41:35Z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