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tak\Desktop\"/>
    </mc:Choice>
  </mc:AlternateContent>
  <xr:revisionPtr revIDLastSave="0" documentId="13_ncr:1_{F53C825C-632B-4F6B-BA04-3230C8E5E5F8}" xr6:coauthVersionLast="47" xr6:coauthVersionMax="47" xr10:uidLastSave="{00000000-0000-0000-0000-000000000000}"/>
  <bookViews>
    <workbookView xWindow="-120" yWindow="-120" windowWidth="29040" windowHeight="15840" tabRatio="767" activeTab="2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informacija'!$B$35:$H$92</definedName>
    <definedName name="_xlnm.Print_Area" localSheetId="5">'Dukterinės bendrovės'!$B$2:$E$117</definedName>
    <definedName name="_xlnm.Print_Area" localSheetId="0">'Finansiniai duomenys'!$B$2:$E$133</definedName>
    <definedName name="_xlnm.Print_Area" localSheetId="1">'Finansiniai duomenys(2015-2016)'!$B$2:$E$149</definedName>
    <definedName name="_xlnm.Print_Area" localSheetId="3">'Suteikta parama'!$B$2:$M$93</definedName>
  </definedNames>
  <calcPr calcId="191028"/>
</workbook>
</file>

<file path=xl/calcChain.xml><?xml version="1.0" encoding="utf-8"?>
<calcChain xmlns="http://schemas.openxmlformats.org/spreadsheetml/2006/main">
  <c r="I37" i="20" l="1"/>
  <c r="G37" i="20"/>
  <c r="C11" i="2"/>
  <c r="C10" i="2"/>
  <c r="C22" i="18"/>
  <c r="C8" i="18"/>
  <c r="C7" i="18"/>
  <c r="C70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I17" i="20"/>
  <c r="I24" i="20" s="1"/>
  <c r="E70" i="2" l="1"/>
  <c r="H3" i="21"/>
  <c r="D4" i="20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D34" i="21"/>
  <c r="E34" i="21" s="1"/>
  <c r="D18" i="21"/>
  <c r="E18" i="21" s="1"/>
  <c r="G17" i="20" l="1"/>
  <c r="G24" i="20" s="1"/>
  <c r="D60" i="2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E15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D7" i="20" l="1"/>
  <c r="D5" i="20"/>
  <c r="D6" i="20"/>
  <c r="E84" i="18"/>
  <c r="C60" i="18"/>
  <c r="C86" i="18" s="1"/>
  <c r="E60" i="18"/>
  <c r="E86" i="18" s="1"/>
  <c r="R1" i="2"/>
  <c r="C9" i="2" s="1"/>
  <c r="C87" i="2" l="1"/>
  <c r="E48" i="21" s="1"/>
  <c r="C113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C44" i="2"/>
  <c r="C100" i="2"/>
  <c r="E50" i="21" s="1"/>
  <c r="E100" i="2"/>
  <c r="E62" i="21" s="1"/>
  <c r="E119" i="2"/>
  <c r="C119" i="2"/>
  <c r="E113" i="2"/>
  <c r="E87" i="2"/>
  <c r="E60" i="21" s="1"/>
  <c r="E63" i="2"/>
  <c r="C63" i="2"/>
  <c r="E29" i="2"/>
  <c r="E17" i="21" l="1"/>
  <c r="E33" i="21"/>
  <c r="C47" i="2"/>
  <c r="E20" i="21" s="1"/>
  <c r="E47" i="2"/>
  <c r="E36" i="21" s="1"/>
  <c r="E76" i="2"/>
  <c r="E59" i="21" s="1"/>
  <c r="C76" i="2"/>
  <c r="E47" i="21" s="1"/>
  <c r="C106" i="2"/>
  <c r="E52" i="21" s="1"/>
  <c r="E106" i="2"/>
  <c r="E64" i="21" s="1"/>
  <c r="E53" i="2" l="1"/>
  <c r="E38" i="21" s="1"/>
  <c r="C53" i="2"/>
  <c r="C55" i="2" s="1"/>
  <c r="E23" i="21" s="1"/>
  <c r="E108" i="2"/>
  <c r="C108" i="2"/>
  <c r="C44" i="17"/>
  <c r="E55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Simonas Lekys</author>
    <author>user</author>
    <author>k.lizdenis</author>
    <author>Simonas</author>
    <author>Lina Valatkaitė</author>
  </authors>
  <commentList>
    <comment ref="C12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4" authorId="1" shapeId="0" xr:uid="{8610A8BD-A6D0-406B-809C-E732B4C12602}">
      <text>
        <r>
          <rPr>
            <sz val="9"/>
            <color indexed="81"/>
            <rFont val="Tahoma"/>
            <family val="2"/>
            <charset val="186"/>
          </rPr>
          <t>Nurodykite skaičių - kelintą kadenciją Įmonėje eina direktorius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2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3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 arba bendrai fizinių asmenų valdomą dalį.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9D3263DF-EDA6-4B4B-9387-D757D2846CED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4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4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9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9" authorId="0" shapeId="0" xr:uid="{23BC620B-A410-4DC2-8251-4E7A3E7B6616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80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80" authorId="0" shapeId="0" xr:uid="{9B0A7F5F-3890-4F80-87F1-D9C0E816C5A7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5" authorId="4" shapeId="0" xr:uid="{D745B7E4-3D71-4EC4-A37E-C4EB3E577FC3}">
      <text>
        <r>
          <rPr>
            <sz val="9"/>
            <color indexed="81"/>
            <rFont val="Tahoma"/>
            <family val="2"/>
          </rPr>
          <t>Į šią sumą turi būti įtraukta ilgalaikės skolos kredito įstaigoms, skoliniai įsipareigojimai ir nuomos įsipareigojimai.</t>
        </r>
      </text>
    </comment>
    <comment ref="E95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Į šią sumą turi būti įtraukta ilgalaikės skolos kredito įstaigoms, skoliniai įsipareigojimai ir nuomos įsipareigojimai.</t>
        </r>
      </text>
    </comment>
    <comment ref="C98" authorId="4" shapeId="0" xr:uid="{6B2069DB-BB17-4C72-BD04-80B68A6CD78A}">
      <text>
        <r>
          <rPr>
            <sz val="9"/>
            <color indexed="81"/>
            <rFont val="Tahoma"/>
            <family val="2"/>
          </rPr>
          <t>Į šią sumą turi būti įtraukta skolų kredito įstaigoms, skolinių įsipareigojimų ir nuomos įsipareigojimų einamųjų metų dalis.</t>
        </r>
      </text>
    </comment>
    <comment ref="E98" authorId="5" shapeId="0" xr:uid="{4C0177BC-723B-4752-94E0-F77C5A7B91EA}">
      <text>
        <r>
          <rPr>
            <sz val="9"/>
            <color indexed="81"/>
            <rFont val="Tahoma"/>
            <family val="2"/>
            <charset val="186"/>
          </rPr>
          <t>Į šią sumą turi būti įtraukta skolų kredito įstaigoms, skolinių įsipareigojimų ir nuomos įsipareigojimų einamųjų metų dalis.</t>
        </r>
      </text>
    </comment>
    <comment ref="C104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4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8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5" authorId="4" shapeId="0" xr:uid="{455FC243-5A1A-4B06-8CB4-F34E449BCEE0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E115" authorId="4" shapeId="0" xr:uid="{DE996C50-DD87-46E3-A66B-1973FB733751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C116" authorId="4" shapeId="0" xr:uid="{52BB1533-65C4-4965-A92D-92D5C0026936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E116" authorId="4" shapeId="0" xr:uid="{58668F41-0C86-453D-9DE1-78E11BDA3DCD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C117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7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20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0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30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32" authorId="0" shapeId="0" xr:uid="{00000000-0006-0000-0000-00003F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G12" authorId="0" shapeId="0" xr:uid="{D06ACFF2-FC53-4616-87FE-2B6D2AEFEBAD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I12" authorId="0" shapeId="0" xr:uid="{4F86EF6A-CF9E-42E3-8523-6E876A71BECE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H13" authorId="0" shapeId="0" xr:uid="{B5E91D54-D3C8-431C-A144-D6852A6F0045}">
      <text>
        <r>
          <rPr>
            <sz val="9"/>
            <color indexed="81"/>
            <rFont val="Tahoma"/>
            <family val="2"/>
            <charset val="186"/>
          </rPr>
          <t>Nurodykite datą, jei valdyba veikė iki 2022.12.31</t>
        </r>
      </text>
    </comment>
    <comment ref="H14" authorId="0" shapeId="0" xr:uid="{BAA475E3-6A55-4232-AB6D-0B274D184518}">
      <text>
        <r>
          <rPr>
            <sz val="9"/>
            <color indexed="81"/>
            <rFont val="Tahoma"/>
            <family val="2"/>
            <charset val="186"/>
          </rPr>
          <t>Nurodykite datą, jei stebėtojų taryba veikė iki 2022.12.31</t>
        </r>
      </text>
    </comment>
    <comment ref="D17" authorId="0" shapeId="0" xr:uid="{36172240-8794-4A20-ACA9-AB8E3789B350}">
      <text>
        <r>
          <rPr>
            <sz val="9"/>
            <color indexed="81"/>
            <rFont val="Tahoma"/>
            <family val="2"/>
            <charset val="186"/>
          </rPr>
          <t xml:space="preserve">Ataskaitiniu laikotarpiu atliktos ar apskaitytos investicijos į ilgalaikį turtą, t. y. įsigytas turtas, atitinkamu einamuoju periodu ilgalaikiam investiciniam projektui skirta suma
</t>
        </r>
      </text>
    </comment>
    <comment ref="G73" authorId="0" shapeId="0" xr:uid="{723802E2-F5EC-45A2-99FB-B02194B69ECC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  <comment ref="I73" authorId="0" shapeId="0" xr:uid="{4096121F-554E-457D-9BF4-2F8239C13BFB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9800C4D5-3C6F-4FF2-9322-605860877C2A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193963D9-6FE5-4F83-BC7E-62F579CBCDC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288BDF05-31C8-4307-9D56-8AEB47AB3EB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91374964-5ECE-4426-B1CE-B9190F4DF464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1618ED5E-F436-4A7D-BA83-D3980B1DEDA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E2F2A3D6-FEC9-430C-94F1-2E31E2F4ED2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BF11C99D-AC7C-4B30-ACBB-4A723E23E53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D5AB53BB-DF75-44A8-8DF1-3E88859944A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E6CBE4FA-C2BB-4AAE-9127-60C28608256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E7E214E6-EA42-4911-840A-9F65D4AC783D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B7B59956-ED00-431E-88F6-0795111A2D69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1C11C2EA-52A3-41EB-B3A2-CCB600E66F3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4F144E61-8D68-4502-83A0-FEF919A87B47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BEF556D1-76CA-4817-B2AC-EDCDE894D212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FCDD44DA-0373-48D6-99A6-10363EFD869C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98" authorId="0" shapeId="0" xr:uid="{5D7F34E8-D2D2-459A-9F8E-50A19EE7DDE3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01" authorId="0" shapeId="0" xr:uid="{5183776F-DD8B-4C1D-A1E8-D0C9461F962F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15F6D89-F134-4880-81B0-4348F4AB964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3" authorId="0" shapeId="0" xr:uid="{5D9CADA5-2130-4C0E-A634-AD747CF16765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5" authorId="0" shapeId="0" xr:uid="{66F190F0-96EF-4BC9-B0DA-B77257D21A8D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<sst xmlns="http://schemas.openxmlformats.org/spreadsheetml/2006/main" count="1625" uniqueCount="596">
  <si>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</si>
  <si>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</si>
  <si>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</si>
  <si>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</si>
  <si>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</si>
  <si>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</si>
  <si>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</si>
  <si>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SĮ Alytaus telekinas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</si>
  <si>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</si>
  <si>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</si>
  <si>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</si>
  <si>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</si>
  <si>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</si>
  <si>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</si>
  <si>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</si>
  <si>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</si>
  <si>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</si>
  <si>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</si>
  <si>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</si>
  <si>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</si>
  <si>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</si>
  <si>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</si>
  <si>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</si>
  <si>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</si>
  <si>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</si>
  <si>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</si>
  <si>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</si>
  <si>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</si>
  <si>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</si>
  <si>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</si>
  <si>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</si>
  <si>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</si>
  <si>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</si>
  <si>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</si>
  <si>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</si>
  <si>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</si>
  <si>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</si>
  <si>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</si>
  <si>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</si>
  <si>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</si>
  <si>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</si>
  <si>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</si>
  <si>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</si>
  <si>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</si>
  <si>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</si>
  <si>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</si>
  <si>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</si>
  <si>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</si>
  <si>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</si>
  <si>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</si>
  <si>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</si>
  <si>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</si>
  <si>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</si>
  <si>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</si>
  <si>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</si>
  <si>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</si>
  <si>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</si>
  <si>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</si>
  <si>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</si>
  <si>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</si>
  <si>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</si>
  <si>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</si>
  <si>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</si>
  <si>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</si>
  <si>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Akcininkas Nr.6</t>
  </si>
  <si>
    <t>Kita (nurodyti laukelyje žemiau pagrindines veiklos sritis)</t>
  </si>
  <si>
    <t>UAB „Druskininkų butų ūkis“</t>
  </si>
  <si>
    <t>Akcininkas Nr.7</t>
  </si>
  <si>
    <t>UAB Elektrėnų autobusų parkas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</si>
  <si>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</si>
  <si>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</si>
  <si>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</si>
  <si>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</si>
  <si>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</si>
  <si>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</si>
  <si>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</si>
  <si>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</si>
  <si>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</si>
  <si>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</si>
  <si>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</si>
  <si>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</si>
  <si>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</si>
  <si>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</si>
  <si>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</si>
  <si>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</si>
  <si>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</si>
  <si>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</si>
  <si>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</si>
  <si>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</si>
  <si>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</si>
  <si>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</si>
  <si>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</si>
  <si>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</si>
  <si>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</si>
  <si>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</si>
  <si>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</si>
  <si>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</si>
  <si>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</si>
  <si>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</si>
  <si>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</si>
  <si>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</si>
  <si>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</si>
  <si>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</si>
  <si>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</si>
  <si>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</si>
  <si>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</si>
  <si>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</si>
  <si>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</si>
  <si>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</si>
  <si>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</si>
  <si>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</si>
  <si>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</si>
  <si>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</si>
  <si>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</si>
  <si>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</si>
  <si>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</si>
  <si>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</si>
  <si>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</si>
  <si>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</si>
  <si>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</si>
  <si>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</si>
  <si>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</si>
  <si>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</si>
  <si>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</si>
  <si>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</si>
  <si>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</si>
  <si>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</si>
  <si>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</si>
  <si>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</si>
  <si>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</si>
  <si>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</si>
  <si>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</si>
  <si>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</si>
  <si>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</si>
  <si>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</si>
  <si>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</si>
  <si>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</si>
  <si>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</si>
  <si>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</si>
  <si>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</si>
  <si>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</si>
  <si>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</si>
  <si>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</si>
  <si>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</si>
  <si>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</si>
  <si>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</si>
  <si>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</si>
  <si>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</si>
  <si>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</si>
  <si>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</si>
  <si>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</si>
  <si>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</si>
  <si>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</si>
  <si>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</si>
  <si>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</si>
  <si>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</si>
  <si>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</si>
  <si>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</si>
  <si>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</si>
  <si>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</si>
  <si>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</si>
  <si>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</si>
  <si>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</si>
  <si>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</si>
  <si>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</si>
  <si>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</si>
  <si>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</si>
  <si>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</si>
  <si>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</si>
  <si>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</si>
  <si>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</si>
  <si>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</si>
  <si>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</si>
  <si>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</si>
  <si>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</si>
  <si>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</si>
  <si>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</si>
  <si>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</si>
  <si>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</si>
  <si>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</si>
  <si>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</si>
  <si>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</si>
  <si>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,,Lazdijų paslaugos“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</si>
  <si>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</si>
  <si>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</si>
  <si>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</si>
  <si>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</si>
  <si>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</si>
  <si>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</si>
  <si>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</si>
  <si>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</si>
  <si>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>UAB „Marijampolės butų ūkis“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</si>
  <si>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</si>
  <si>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</si>
  <si>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</si>
  <si>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</si>
  <si>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</si>
  <si>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</si>
  <si>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</si>
  <si>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</si>
  <si>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</si>
  <si>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</si>
  <si>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</si>
  <si>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</si>
  <si>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</si>
  <si>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</si>
  <si>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</si>
  <si>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</si>
  <si>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</si>
  <si>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</si>
  <si>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</si>
  <si>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</si>
  <si>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</si>
  <si>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</si>
  <si>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</si>
  <si>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</si>
  <si>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</si>
  <si>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</si>
  <si>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</si>
  <si>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</si>
  <si>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Paskirstytinasis pelnas (nuostoliai) (iš kurio paskiriami dividendai ar pelno įmoka)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</si>
  <si>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</si>
  <si>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</si>
  <si>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</si>
  <si>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</si>
  <si>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</si>
  <si>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</si>
  <si>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</si>
  <si>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</si>
  <si>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</si>
  <si>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</si>
  <si>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</si>
  <si>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</si>
  <si>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</si>
  <si>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</si>
  <si>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</si>
  <si>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</si>
  <si>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</si>
  <si>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</si>
  <si>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</si>
  <si>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</si>
  <si>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</si>
  <si>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</si>
  <si>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</si>
  <si>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</si>
  <si>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</si>
  <si>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</si>
  <si>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</si>
  <si>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</si>
  <si>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</si>
  <si>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</si>
  <si>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</si>
  <si>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</si>
  <si>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</si>
  <si>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</si>
  <si>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</si>
  <si>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</si>
  <si>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</si>
  <si>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</si>
  <si>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</si>
  <si>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</si>
  <si>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</si>
  <si>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</si>
  <si>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</si>
  <si>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</si>
  <si>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</si>
  <si>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</si>
  <si>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</si>
  <si>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</si>
  <si>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</si>
  <si>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</si>
  <si>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</si>
  <si>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</si>
  <si>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</si>
  <si>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</si>
  <si>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</si>
  <si>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</si>
  <si>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</si>
  <si>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</si>
  <si>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</si>
  <si>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</si>
  <si>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</si>
  <si>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</si>
  <si>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</si>
  <si>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</si>
  <si>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</si>
  <si>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</si>
  <si>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</si>
  <si>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</si>
  <si>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</si>
  <si>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</si>
  <si>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</si>
  <si>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</si>
  <si>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</si>
  <si>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</si>
  <si>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</si>
  <si>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</si>
  <si>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</si>
  <si>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</si>
  <si>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</si>
  <si>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</si>
  <si>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</si>
  <si>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</si>
  <si>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</si>
  <si>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</si>
  <si>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</si>
  <si>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</si>
  <si>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</si>
  <si>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</si>
  <si>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</si>
  <si>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</si>
  <si>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</si>
  <si>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</si>
  <si>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</si>
  <si>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</si>
  <si>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</si>
  <si>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</si>
  <si>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</si>
  <si>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</si>
  <si>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</si>
  <si>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</si>
  <si>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</si>
  <si>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</si>
  <si>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</si>
  <si>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</si>
  <si>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</si>
  <si>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</si>
  <si>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</si>
  <si>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</si>
  <si>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</si>
  <si>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</si>
  <si>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</si>
  <si>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</si>
  <si>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</si>
  <si>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</si>
  <si>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</si>
  <si>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</si>
  <si>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</si>
  <si>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</si>
  <si>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</si>
  <si>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</si>
  <si>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</si>
  <si>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</si>
  <si>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</si>
  <si>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</si>
  <si>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</si>
  <si>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</si>
  <si>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</si>
  <si>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</si>
  <si>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</si>
  <si>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</si>
  <si>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</si>
  <si>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</si>
  <si>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</si>
  <si>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</si>
  <si>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</si>
  <si>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</si>
  <si>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</si>
  <si>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</si>
  <si>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</si>
  <si>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</si>
  <si>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</si>
  <si>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</si>
  <si>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</si>
  <si>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</si>
  <si>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</si>
  <si>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</si>
  <si>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</si>
  <si>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</si>
  <si>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</si>
  <si>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</si>
  <si>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</si>
  <si>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</si>
  <si>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</si>
  <si>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</si>
  <si>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</si>
  <si>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</si>
  <si>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INFORMACIJĄ PILDO TIK BENDROVĖS IR UŽDAROSIOS AKCINĖS BENDROVĖS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</si>
  <si>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</si>
  <si>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</si>
  <si>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</si>
  <si>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</si>
  <si>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</si>
  <si>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</si>
  <si>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</si>
  <si>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</si>
  <si>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</si>
  <si>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</si>
  <si>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</si>
  <si>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</si>
  <si>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</si>
  <si>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</si>
  <si>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</si>
  <si>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</si>
  <si>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</si>
  <si>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</si>
  <si>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</si>
  <si>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</si>
  <si>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</si>
  <si>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</si>
  <si>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Autobusai</t>
  </si>
  <si>
    <t xml:space="preserve"> - Troleibusai</t>
  </si>
  <si>
    <t xml:space="preserve"> - vandens</t>
  </si>
  <si>
    <t xml:space="preserve"> - nuotekų</t>
  </si>
  <si>
    <t xml:space="preserve"> - išgauta</t>
  </si>
  <si>
    <t xml:space="preserve"> - realizuota</t>
  </si>
  <si>
    <t xml:space="preserve"> - išvalyta/sutvarkyta</t>
  </si>
  <si>
    <t xml:space="preserve"> - parduota</t>
  </si>
  <si>
    <t xml:space="preserve"> - netektys</t>
  </si>
  <si>
    <t xml:space="preserve"> - abonentai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</si>
  <si>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</si>
  <si>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</si>
  <si>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</si>
  <si>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</si>
  <si>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 xml:space="preserve"> - vartotojai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</si>
  <si>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</si>
  <si>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</si>
  <si>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</si>
  <si>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</si>
  <si>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</si>
  <si>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</si>
  <si>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</si>
  <si>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</si>
  <si>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</si>
  <si>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</si>
  <si>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</si>
  <si>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</si>
  <si>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</si>
  <si>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</si>
  <si>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</si>
  <si>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</si>
  <si>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</si>
  <si>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</si>
  <si>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</si>
  <si>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</si>
  <si>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UAB „Ignalinos vanduo“ </t>
  </si>
  <si>
    <t xml:space="preserve">SĮ „Kompata“ </t>
  </si>
  <si>
    <t xml:space="preserve">     UAB „GO Energy LT“</t>
  </si>
  <si>
    <t xml:space="preserve">     UAB „Klaipėdos transportas“</t>
  </si>
  <si>
    <t xml:space="preserve">SĮ „Komunalinio turto valdymas“ </t>
  </si>
  <si>
    <t>AB „Vilniaus šilumos tinklai“</t>
  </si>
  <si>
    <t xml:space="preserve">     UAB „Vilniaus sporto projektai“</t>
  </si>
  <si>
    <t>UAB „Vilniaus planas“</t>
  </si>
  <si>
    <t>UAB „Visagino mechanizacija“</t>
  </si>
  <si>
    <t>Sektorius</t>
  </si>
  <si>
    <t>Kadencija įmonėje</t>
  </si>
  <si>
    <t>Kita</t>
  </si>
  <si>
    <t xml:space="preserve"> - Kitos</t>
  </si>
  <si>
    <t>Praėjęs ataskaitinis laikotarpis 2021 m.</t>
  </si>
  <si>
    <t>Ataskaitinis laikotarpis 2022 m.</t>
  </si>
  <si>
    <t>Informacija apie investicijas</t>
  </si>
  <si>
    <t>Investicijos pavadinimas</t>
  </si>
  <si>
    <t>Suma</t>
  </si>
  <si>
    <t>Aukščiausio lygmens vadovai, vnt</t>
  </si>
  <si>
    <t xml:space="preserve"> - Didžiausia investicijų suma, eur</t>
  </si>
  <si>
    <t xml:space="preserve"> - Antra pagal dydį investicijų suma, eur</t>
  </si>
  <si>
    <t xml:space="preserve"> - Trečia pagal dydį investicijų suma, eur</t>
  </si>
  <si>
    <t xml:space="preserve"> - Kitos investicijos, eur</t>
  </si>
  <si>
    <t>Elektros sunaudojimas</t>
  </si>
  <si>
    <t xml:space="preserve">   - iš jos: atsinaujinančios</t>
  </si>
  <si>
    <t xml:space="preserve">   - iš jos: neatsinaujinančios</t>
  </si>
  <si>
    <t>Rida, km</t>
  </si>
  <si>
    <t>Degalų sąnaudos, eur/km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</si>
  <si>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</si>
  <si>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</si>
  <si>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</si>
  <si>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</si>
  <si>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</si>
  <si>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</si>
  <si>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Vidutinis transporto amžius, m</t>
  </si>
  <si>
    <t>Eksploatuojama infrastruktūra iš viso, km</t>
  </si>
  <si>
    <t>Vartotojų skaičius iš viso, vnt</t>
  </si>
  <si>
    <t>Avarijų skaičius per metus, vnt</t>
  </si>
  <si>
    <t>Vidutinė avarijos šalinimo trukmė, min</t>
  </si>
  <si>
    <t>Mokesčiai už aplikos teršimą ir nuslėptą taršą, eur</t>
  </si>
  <si>
    <t>Patiekta į tinklus iš viso, kWh</t>
  </si>
  <si>
    <t xml:space="preserve"> - iš jų: Pagaminta</t>
  </si>
  <si>
    <t xml:space="preserve"> - iš jų: Pirkta iš NŠG</t>
  </si>
  <si>
    <t xml:space="preserve"> - iš jų: Realizuota</t>
  </si>
  <si>
    <t xml:space="preserve"> - iš jų: Netektys</t>
  </si>
  <si>
    <t>Eksploatuojama infrastruktūra, vnt:</t>
  </si>
  <si>
    <t>Kaštai tenkantys vienam namų ūkiui per metus, eur</t>
  </si>
  <si>
    <t>Pelnas (nuostolis) sutvarkytai atliekų tonai (patekusių į sąvartyną), eur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</si>
  <si>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</si>
  <si>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</si>
  <si>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</si>
  <si>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</si>
  <si>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</si>
  <si>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</si>
  <si>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Ar praėjusiu ataskaitiniu laikotarpiu 2021 m. bent vienam subjektui bendrovė suteikė paramą?</t>
  </si>
  <si>
    <t>Ar ataskaitiniu laikotarpiu 2022 m. bent vienam subjektui bendrovė suteikė paramą?</t>
  </si>
  <si>
    <t>Ar bendrovės interneto svetainėje skelbiama informacija apie ataskaitiniu laikotarpiu 2022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</si>
  <si>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2022 m. bent vienam subjektui buvo suteikta parama.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</si>
  <si>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2022 m. neteikė, žemiau esanti informacija nepildoma.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</si>
  <si>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2021 m. neteikė, žemiau esanti informacija nepildoma.</t>
    </r>
  </si>
  <si>
    <t>Ar bendrovės interneto svetainėje skelbiama informacija apie praėjusiu ataskaitiniu laikotarpiu 2021 m. bendrovės suteiktą paramą?</t>
  </si>
  <si>
    <t>Informacija apie suteiktą paramą praėjusiu ataskaitiniu laikotarpiu 2021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</si>
  <si>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2021 m. bent vienam subjektui buvo suteikta parama.</t>
    </r>
  </si>
  <si>
    <t>PRAĖJĘ ATASKAITINIS LAIKOTARPIS 2021 M.</t>
  </si>
  <si>
    <t>ATASKAITINIS LAIKOTARPIS 2022 M.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</si>
  <si>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</si>
  <si>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</si>
  <si>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</si>
  <si>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</si>
  <si>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r>
      <t>Vandens tiekimas iš viso ,m</t>
    </r>
    <r>
      <rPr>
        <sz val="9"/>
        <color theme="1"/>
        <rFont val="Calibri"/>
        <family val="2"/>
      </rPr>
      <t>³</t>
    </r>
  </si>
  <si>
    <r>
      <t>Nuotekų iš viso, m</t>
    </r>
    <r>
      <rPr>
        <sz val="9"/>
        <color theme="1"/>
        <rFont val="Calibri"/>
        <family val="2"/>
      </rPr>
      <t>³</t>
    </r>
  </si>
  <si>
    <r>
      <t>Karšto vandens tiekimas iš viso, m</t>
    </r>
    <r>
      <rPr>
        <sz val="9"/>
        <color theme="1"/>
        <rFont val="Calibri"/>
        <family val="2"/>
      </rPr>
      <t>³</t>
    </r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</si>
  <si>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</si>
  <si>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</si>
  <si>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</si>
  <si>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</si>
  <si>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</si>
  <si>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</si>
  <si>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UAB „Palangos klevas“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</si>
  <si>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</si>
  <si>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</si>
  <si>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</si>
  <si>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</si>
  <si>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</si>
  <si>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</si>
  <si>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</si>
  <si>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</si>
  <si>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</si>
  <si>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</si>
  <si>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</si>
  <si>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</si>
  <si>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</si>
  <si>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</si>
  <si>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</si>
  <si>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</si>
  <si>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</si>
  <si>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</si>
  <si>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</si>
  <si>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</si>
  <si>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</si>
  <si>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</si>
  <si>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</si>
  <si>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</si>
  <si>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</si>
  <si>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</si>
  <si>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</si>
  <si>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</si>
  <si>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</si>
  <si>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</si>
  <si>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</si>
  <si>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</si>
  <si>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</si>
  <si>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</si>
  <si>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</si>
  <si>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</si>
  <si>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</si>
  <si>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</si>
  <si>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</si>
  <si>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</si>
  <si>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</si>
  <si>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</si>
  <si>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</si>
  <si>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</si>
  <si>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</si>
  <si>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</si>
  <si>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</si>
  <si>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</si>
  <si>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</si>
  <si>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</si>
  <si>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</si>
  <si>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</si>
  <si>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</si>
  <si>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</si>
  <si>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</si>
  <si>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</si>
  <si>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</si>
  <si>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</si>
  <si>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</si>
  <si>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</si>
  <si>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</si>
  <si>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</si>
  <si>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Direktoriaus paskyrimo data</t>
  </si>
  <si>
    <t>3 priedas</t>
  </si>
  <si>
    <t>4 priedas</t>
  </si>
  <si>
    <t>Valdybos paskyrimo data</t>
  </si>
  <si>
    <t>Stebėtojų tarybos paskyrimo data</t>
  </si>
  <si>
    <t>INFORMACIJĄ PILDO TIK ĮMONĖS, KURIOS VYKDO SPECIALIUOSIUS ĮPAREIGOJIMUS</t>
  </si>
  <si>
    <t>Jei Įmonėje yra sudarytas kolegialus priežiūros organas – stebėtojų taryba ar kolegialus valdymo organas – valdyba, prašome nurodyti jų paskyrimo datas.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</si>
  <si>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</si>
  <si>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PRAŠOME UŽPILDYTI ŽEMIAU ESANČIAS LENTELES, ATITINKAMAI PAGAL SEKTORIŲ, KURIAME ĮMONĖ VEIKIA, T. Y. </t>
    </r>
    <r>
      <rPr>
        <b/>
        <u/>
        <sz val="9"/>
        <color rgb="FFFF0000"/>
        <rFont val="Calibri"/>
        <family val="2"/>
        <scheme val="minor"/>
      </rPr>
      <t>VIEŠOJO TRANSPORTO, VANDENTVARKOS, ŠILUMOS TINKLŲ AR RATC. VISŲ ĮMONIŲ PRAŠOME UŽPILDYTI "PAPILDOMA DUOMENYS", "INFORMACIJA APIE INVESTICIJAS" IR "ELEKTROS SUNAUDOJIMAS"</t>
    </r>
    <r>
      <rPr>
        <b/>
        <sz val="9"/>
        <rFont val="Calibri"/>
        <family val="2"/>
        <scheme val="minor"/>
      </rPr>
      <t xml:space="preserve">. </t>
    </r>
  </si>
  <si>
    <r>
      <t xml:space="preserve">PATVIRTINTA
VšĮ Valdymo koordinavimo centro 
direktoriaus 2023 m. balandžio 12 d.
įsakymu Nr. </t>
    </r>
    <r>
      <rPr>
        <sz val="12"/>
        <rFont val="Calibri"/>
        <family val="2"/>
        <charset val="186"/>
        <scheme val="minor"/>
      </rPr>
      <t>IV-8</t>
    </r>
  </si>
  <si>
    <t>Informacija apie suteiktą paramą ataskaitiniu laikotarpiu 2022 m.</t>
  </si>
  <si>
    <t>Donatas Sirutis</t>
  </si>
  <si>
    <t>2023 03 18</t>
  </si>
  <si>
    <t>Asta Kulikauskienė</t>
  </si>
  <si>
    <t>Kretingos savivaldybė</t>
  </si>
  <si>
    <t>2023 05 02</t>
  </si>
  <si>
    <t>Mašinos ir įrengimai</t>
  </si>
  <si>
    <t>Transporto priemonė</t>
  </si>
  <si>
    <t>asta.kulikauskiene@kretingosvandenys.lt</t>
  </si>
  <si>
    <t>2022 10 21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</si>
</sst>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n">
        <color rgb="FFFFFFFF"/>
      </bottom>
      <diagonal/>
    </border>
    <border>
      <left style="thick">
        <color rgb="FF4F81BD"/>
      </left>
      <right/>
      <top style="thick">
        <color theme="3" tint="0.39997558519241921"/>
      </top>
      <bottom/>
      <diagonal/>
    </border>
    <border>
      <left/>
      <right/>
      <top style="thick">
        <color rgb="FF4F81BD"/>
      </top>
      <bottom style="thick">
        <color theme="3" tint="0.39997558519241921"/>
      </bottom>
      <diagonal/>
    </border>
    <border>
      <left/>
      <right style="thick">
        <color rgb="FF4F81BD"/>
      </right>
      <top style="thick">
        <color rgb="FF4F81BD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rgb="FF4F81BD"/>
      </top>
      <bottom style="thick">
        <color theme="3" tint="0.3999755851924192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68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5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2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2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7" fillId="0" borderId="63" xfId="0" quotePrefix="1" applyFont="1" applyBorder="1" applyAlignment="1">
      <alignment horizontal="left" wrapText="1"/>
    </xf>
    <xf numFmtId="0" fontId="32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97" xfId="0" applyNumberFormat="1" applyFont="1" applyFill="1" applyBorder="1" applyAlignment="1" applyProtection="1">
      <alignment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9" xfId="0" applyFill="1" applyBorder="1"/>
    <xf numFmtId="0" fontId="0" fillId="7" borderId="98" xfId="0" applyFill="1" applyBorder="1"/>
    <xf numFmtId="0" fontId="0" fillId="7" borderId="100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40" fillId="0" borderId="60" xfId="0" applyFont="1" applyBorder="1" applyAlignment="1">
      <alignment wrapText="1"/>
    </xf>
    <xf numFmtId="0" fontId="40" fillId="0" borderId="61" xfId="0" applyFont="1" applyBorder="1" applyAlignment="1">
      <alignment wrapText="1"/>
    </xf>
    <xf numFmtId="0" fontId="40" fillId="0" borderId="63" xfId="0" applyFont="1" applyBorder="1" applyAlignment="1">
      <alignment wrapText="1"/>
    </xf>
    <xf numFmtId="0" fontId="40" fillId="0" borderId="0" xfId="0" applyFont="1" applyAlignment="1">
      <alignment wrapText="1"/>
    </xf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102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3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7" fillId="0" borderId="104" xfId="0" applyFont="1" applyBorder="1" applyAlignment="1">
      <alignment horizontal="left"/>
    </xf>
    <xf numFmtId="0" fontId="8" fillId="5" borderId="106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1" fillId="7" borderId="104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7" xfId="0" applyNumberFormat="1" applyFont="1" applyFill="1" applyBorder="1" applyAlignment="1" applyProtection="1">
      <alignment vertical="center"/>
      <protection locked="0"/>
    </xf>
    <xf numFmtId="164" fontId="3" fillId="4" borderId="117" xfId="0" applyNumberFormat="1" applyFont="1" applyFill="1" applyBorder="1" applyAlignment="1" applyProtection="1">
      <alignment vertical="center"/>
      <protection locked="0"/>
    </xf>
    <xf numFmtId="164" fontId="3" fillId="7" borderId="115" xfId="0" applyNumberFormat="1" applyFont="1" applyFill="1" applyBorder="1" applyAlignment="1" applyProtection="1">
      <alignment vertical="center"/>
      <protection locked="0"/>
    </xf>
    <xf numFmtId="164" fontId="3" fillId="4" borderId="115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8" xfId="1" applyNumberFormat="1" applyFont="1" applyFill="1" applyBorder="1" applyAlignment="1" applyProtection="1">
      <alignment vertical="center"/>
      <protection locked="0"/>
    </xf>
    <xf numFmtId="0" fontId="44" fillId="7" borderId="0" xfId="0" applyFont="1" applyFill="1"/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14" xfId="0" applyFont="1" applyBorder="1"/>
    <xf numFmtId="166" fontId="3" fillId="4" borderId="119" xfId="1" applyNumberFormat="1" applyFont="1" applyFill="1" applyBorder="1" applyAlignment="1" applyProtection="1">
      <alignment vertical="center"/>
      <protection locked="0"/>
    </xf>
    <xf numFmtId="164" fontId="3" fillId="7" borderId="0" xfId="0" applyNumberFormat="1" applyFont="1" applyFill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6" fontId="3" fillId="0" borderId="119" xfId="1" applyNumberFormat="1" applyFont="1" applyFill="1" applyBorder="1" applyAlignment="1" applyProtection="1">
      <alignment vertical="center"/>
    </xf>
    <xf numFmtId="0" fontId="3" fillId="0" borderId="119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1" xfId="0" applyNumberFormat="1" applyFont="1" applyFill="1" applyBorder="1" applyAlignment="1" applyProtection="1">
      <alignment vertical="center"/>
      <protection locked="0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164" fontId="3" fillId="4" borderId="151" xfId="0" applyNumberFormat="1" applyFont="1" applyFill="1" applyBorder="1" applyAlignment="1" applyProtection="1">
      <alignment vertical="center"/>
      <protection locked="0"/>
    </xf>
    <xf numFmtId="164" fontId="3" fillId="4" borderId="153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7" borderId="139" xfId="0" applyNumberFormat="1" applyFont="1" applyFill="1" applyBorder="1" applyAlignment="1" applyProtection="1">
      <alignment vertical="center"/>
      <protection locked="0"/>
    </xf>
    <xf numFmtId="164" fontId="3" fillId="7" borderId="146" xfId="0" applyNumberFormat="1" applyFont="1" applyFill="1" applyBorder="1" applyAlignment="1" applyProtection="1">
      <alignment vertical="center"/>
      <protection locked="0"/>
    </xf>
    <xf numFmtId="164" fontId="3" fillId="7" borderId="150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0" fontId="46" fillId="3" borderId="0" xfId="0" applyFont="1" applyFill="1"/>
    <xf numFmtId="0" fontId="46" fillId="0" borderId="0" xfId="0" applyFont="1"/>
    <xf numFmtId="0" fontId="7" fillId="3" borderId="0" xfId="0" applyFont="1" applyFill="1"/>
    <xf numFmtId="0" fontId="7" fillId="0" borderId="109" xfId="0" applyFont="1" applyBorder="1"/>
    <xf numFmtId="0" fontId="7" fillId="0" borderId="110" xfId="0" applyFont="1" applyBorder="1"/>
    <xf numFmtId="0" fontId="7" fillId="0" borderId="112" xfId="0" applyFont="1" applyBorder="1"/>
    <xf numFmtId="0" fontId="7" fillId="0" borderId="113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2" xfId="0" applyFont="1" applyFill="1" applyBorder="1" applyAlignment="1">
      <alignment horizontal="left" vertical="center"/>
    </xf>
    <xf numFmtId="0" fontId="8" fillId="8" borderId="121" xfId="0" applyFont="1" applyFill="1" applyBorder="1"/>
    <xf numFmtId="0" fontId="6" fillId="8" borderId="121" xfId="0" applyFont="1" applyFill="1" applyBorder="1"/>
    <xf numFmtId="0" fontId="8" fillId="8" borderId="121" xfId="0" applyFont="1" applyFill="1" applyBorder="1" applyAlignment="1">
      <alignment horizontal="center" vertical="center" wrapText="1"/>
    </xf>
    <xf numFmtId="0" fontId="8" fillId="8" borderId="121" xfId="0" applyFont="1" applyFill="1" applyBorder="1" applyAlignment="1">
      <alignment horizontal="center" vertical="center"/>
    </xf>
    <xf numFmtId="0" fontId="6" fillId="8" borderId="123" xfId="0" applyFont="1" applyFill="1" applyBorder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13" fillId="0" borderId="0" xfId="0" applyFont="1"/>
    <xf numFmtId="0" fontId="6" fillId="7" borderId="0" xfId="0" applyFont="1" applyFill="1" applyAlignment="1">
      <alignment horizontal="center"/>
    </xf>
    <xf numFmtId="0" fontId="50" fillId="0" borderId="0" xfId="0" applyFont="1"/>
    <xf numFmtId="0" fontId="7" fillId="0" borderId="114" xfId="0" applyFont="1" applyBorder="1"/>
    <xf numFmtId="0" fontId="50" fillId="0" borderId="115" xfId="0" applyFont="1" applyBorder="1"/>
    <xf numFmtId="0" fontId="7" fillId="0" borderId="115" xfId="0" applyFont="1" applyBorder="1"/>
    <xf numFmtId="0" fontId="6" fillId="7" borderId="115" xfId="0" applyFont="1" applyFill="1" applyBorder="1" applyAlignment="1">
      <alignment horizontal="center"/>
    </xf>
    <xf numFmtId="0" fontId="7" fillId="0" borderId="116" xfId="0" applyFont="1" applyBorder="1"/>
    <xf numFmtId="0" fontId="8" fillId="7" borderId="0" xfId="0" applyFont="1" applyFill="1"/>
    <xf numFmtId="0" fontId="8" fillId="8" borderId="109" xfId="0" applyFont="1" applyFill="1" applyBorder="1" applyAlignment="1">
      <alignment horizontal="left" vertical="center"/>
    </xf>
    <xf numFmtId="0" fontId="8" fillId="8" borderId="110" xfId="0" applyFont="1" applyFill="1" applyBorder="1"/>
    <xf numFmtId="0" fontId="6" fillId="8" borderId="110" xfId="0" applyFont="1" applyFill="1" applyBorder="1"/>
    <xf numFmtId="0" fontId="8" fillId="8" borderId="110" xfId="0" applyFont="1" applyFill="1" applyBorder="1" applyAlignment="1">
      <alignment horizontal="center" vertical="center" wrapText="1"/>
    </xf>
    <xf numFmtId="0" fontId="8" fillId="8" borderId="110" xfId="0" applyFont="1" applyFill="1" applyBorder="1" applyAlignment="1">
      <alignment horizontal="center" vertical="center"/>
    </xf>
    <xf numFmtId="0" fontId="6" fillId="8" borderId="111" xfId="0" applyFont="1" applyFill="1" applyBorder="1"/>
    <xf numFmtId="0" fontId="7" fillId="0" borderId="149" xfId="0" applyFont="1" applyBorder="1"/>
    <xf numFmtId="0" fontId="7" fillId="0" borderId="150" xfId="0" applyFont="1" applyBorder="1"/>
    <xf numFmtId="0" fontId="7" fillId="0" borderId="152" xfId="0" applyFont="1" applyBorder="1"/>
    <xf numFmtId="0" fontId="7" fillId="0" borderId="140" xfId="0" applyFont="1" applyBorder="1"/>
    <xf numFmtId="0" fontId="7" fillId="0" borderId="139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6" xfId="0" applyFont="1" applyBorder="1"/>
    <xf numFmtId="0" fontId="7" fillId="0" borderId="148" xfId="0" applyFont="1" applyBorder="1"/>
    <xf numFmtId="0" fontId="7" fillId="7" borderId="139" xfId="0" applyFont="1" applyFill="1" applyBorder="1"/>
    <xf numFmtId="0" fontId="7" fillId="7" borderId="0" xfId="0" applyFont="1" applyFill="1"/>
    <xf numFmtId="0" fontId="7" fillId="7" borderId="146" xfId="0" applyFont="1" applyFill="1" applyBorder="1"/>
    <xf numFmtId="0" fontId="7" fillId="0" borderId="149" xfId="0" applyFont="1" applyBorder="1" applyAlignment="1">
      <alignment wrapText="1"/>
    </xf>
    <xf numFmtId="0" fontId="8" fillId="8" borderId="110" xfId="0" applyFont="1" applyFill="1" applyBorder="1" applyAlignment="1">
      <alignment horizontal="left" vertical="center"/>
    </xf>
    <xf numFmtId="0" fontId="6" fillId="8" borderId="110" xfId="0" applyFont="1" applyFill="1" applyBorder="1" applyAlignment="1">
      <alignment horizontal="left" vertical="center"/>
    </xf>
    <xf numFmtId="0" fontId="6" fillId="8" borderId="121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20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8" xfId="1" applyNumberFormat="1" applyFont="1" applyFill="1" applyBorder="1" applyAlignment="1" applyProtection="1">
      <alignment vertical="center"/>
    </xf>
    <xf numFmtId="166" fontId="5" fillId="0" borderId="119" xfId="1" applyNumberFormat="1" applyFont="1" applyFill="1" applyBorder="1" applyAlignment="1" applyProtection="1">
      <alignment vertical="center"/>
    </xf>
    <xf numFmtId="164" fontId="15" fillId="0" borderId="137" xfId="3" applyNumberFormat="1" applyFont="1" applyBorder="1"/>
    <xf numFmtId="166" fontId="5" fillId="4" borderId="11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7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8" xfId="0" applyFont="1" applyFill="1" applyBorder="1" applyAlignment="1">
      <alignment vertical="center"/>
    </xf>
    <xf numFmtId="0" fontId="7" fillId="0" borderId="127" xfId="0" applyFont="1" applyBorder="1"/>
    <xf numFmtId="0" fontId="7" fillId="0" borderId="130" xfId="0" applyFont="1" applyBorder="1"/>
    <xf numFmtId="0" fontId="7" fillId="0" borderId="131" xfId="0" applyFont="1" applyBorder="1"/>
    <xf numFmtId="0" fontId="5" fillId="0" borderId="0" xfId="3" applyFont="1" applyAlignment="1">
      <alignment vertical="center" wrapText="1"/>
    </xf>
    <xf numFmtId="0" fontId="42" fillId="7" borderId="0" xfId="0" applyFont="1" applyFill="1"/>
    <xf numFmtId="0" fontId="7" fillId="0" borderId="0" xfId="0" applyFont="1" applyAlignment="1">
      <alignment vertical="top"/>
    </xf>
    <xf numFmtId="0" fontId="43" fillId="7" borderId="0" xfId="0" applyFont="1" applyFill="1" applyAlignment="1">
      <alignment vertical="top" wrapText="1"/>
    </xf>
    <xf numFmtId="0" fontId="43" fillId="7" borderId="64" xfId="0" applyFont="1" applyFill="1" applyBorder="1" applyAlignment="1">
      <alignment vertical="center" wrapText="1"/>
    </xf>
    <xf numFmtId="164" fontId="3" fillId="4" borderId="29" xfId="0" applyNumberFormat="1" applyFont="1" applyFill="1" applyBorder="1" applyAlignment="1" applyProtection="1">
      <alignment vertical="center"/>
      <protection locked="0"/>
    </xf>
    <xf numFmtId="0" fontId="7" fillId="0" borderId="155" xfId="0" applyFont="1" applyBorder="1"/>
    <xf numFmtId="164" fontId="3" fillId="4" borderId="157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32" fillId="0" borderId="20" xfId="3" applyFont="1" applyBorder="1" applyAlignment="1">
      <alignment vertical="center" wrapText="1"/>
    </xf>
    <xf numFmtId="0" fontId="32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2" xfId="0" applyFont="1" applyBorder="1"/>
    <xf numFmtId="0" fontId="26" fillId="0" borderId="127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45" fillId="7" borderId="61" xfId="0" applyFont="1" applyFill="1" applyBorder="1" applyAlignment="1">
      <alignment horizontal="center" vertical="center" wrapText="1"/>
    </xf>
    <xf numFmtId="0" fontId="45" fillId="7" borderId="62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45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6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2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4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5" xfId="0" applyFont="1" applyBorder="1" applyAlignment="1">
      <alignment horizontal="left" vertical="center" wrapText="1"/>
    </xf>
    <xf numFmtId="0" fontId="5" fillId="0" borderId="136" xfId="3" applyFont="1" applyBorder="1" applyAlignment="1">
      <alignment horizontal="left"/>
    </xf>
    <xf numFmtId="0" fontId="5" fillId="0" borderId="110" xfId="3" applyFont="1" applyBorder="1" applyAlignment="1">
      <alignment horizontal="left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110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10" xfId="0" applyFont="1" applyFill="1" applyBorder="1" applyAlignment="1">
      <alignment horizontal="left" vertical="top" wrapText="1"/>
    </xf>
    <xf numFmtId="0" fontId="7" fillId="7" borderId="111" xfId="0" applyFont="1" applyFill="1" applyBorder="1" applyAlignment="1">
      <alignment horizontal="left" vertical="top" wrapText="1"/>
    </xf>
    <xf numFmtId="0" fontId="7" fillId="0" borderId="154" xfId="0" applyFont="1" applyBorder="1" applyAlignment="1">
      <alignment horizontal="left" vertical="center" wrapText="1"/>
    </xf>
    <xf numFmtId="0" fontId="7" fillId="0" borderId="112" xfId="0" applyFont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42" fillId="7" borderId="0" xfId="0" applyFont="1" applyFill="1" applyAlignment="1">
      <alignment horizontal="left" wrapText="1"/>
    </xf>
    <xf numFmtId="0" fontId="42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6" fillId="7" borderId="54" xfId="0" applyFont="1" applyFill="1" applyBorder="1" applyAlignment="1">
      <alignment horizontal="center"/>
    </xf>
    <xf numFmtId="0" fontId="36" fillId="7" borderId="0" xfId="0" applyFont="1" applyFill="1" applyAlignment="1">
      <alignment horizontal="center"/>
    </xf>
    <xf numFmtId="0" fontId="36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2" fillId="0" borderId="20" xfId="3" applyFont="1" applyBorder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164" fontId="3" fillId="4" borderId="133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8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4" borderId="129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8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8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20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43" fillId="7" borderId="61" xfId="0" applyFont="1" applyFill="1" applyBorder="1" applyAlignment="1">
      <alignment horizontal="left" wrapText="1"/>
    </xf>
    <xf numFmtId="0" fontId="43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6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9"/>
  <sheetViews>
    <sheetView showGridLines="0" topLeftCell="A115" zoomScaleNormal="100" zoomScaleSheetLayoutView="85" zoomScalePageLayoutView="60" workbookViewId="0">
      <selection activeCell="C132" sqref="C132:E132"/>
    </sheetView>
  </sheetViews>
  <sheetFormatPr defaultColWidth="0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hidden="1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COUNTA(R2:R236)</f>
        <v>235</v>
      </c>
      <c r="S1" s="34">
        <f>COUNTA(S2:S236)</f>
        <v>235</v>
      </c>
      <c r="T1" s="34">
        <f>COUNTA(T2:T236)</f>
        <v>235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5">
      <c r="B2" s="140"/>
      <c r="C2" s="141"/>
      <c r="D2" s="406" t="s">
        <v>585</v>
      </c>
      <c r="E2" s="407"/>
      <c r="F2" s="30"/>
      <c r="R2" t="s">
        <v>0</v>
      </c>
      <c r="S2">
        <v>253255950</v>
      </c>
      <c r="T2" t="s">
        <v>1</v>
      </c>
      <c r="U2" t="s">
        <v>430</v>
      </c>
      <c r="V2" s="34" t="s">
        <v>517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5">
      <c r="B3" s="142"/>
      <c r="C3" s="64"/>
      <c r="D3" s="408"/>
      <c r="E3" s="409"/>
      <c r="F3" s="30"/>
      <c r="R3" t="s">
        <v>2</v>
      </c>
      <c r="S3">
        <v>152903578</v>
      </c>
      <c r="T3" t="s">
        <v>1</v>
      </c>
      <c r="U3" t="s">
        <v>446</v>
      </c>
      <c r="V3" s="67" t="s">
        <v>517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5">
      <c r="B4" s="142"/>
      <c r="C4" s="64"/>
      <c r="D4" s="408"/>
      <c r="E4" s="409"/>
      <c r="F4" s="30"/>
      <c r="R4" t="s">
        <v>3</v>
      </c>
      <c r="S4">
        <v>152968145</v>
      </c>
      <c r="T4" t="s">
        <v>1</v>
      </c>
      <c r="U4" t="s">
        <v>48</v>
      </c>
      <c r="V4" s="34" t="s">
        <v>517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5">
      <c r="B5" s="142"/>
      <c r="C5" s="64"/>
      <c r="D5" s="64"/>
      <c r="E5" s="143"/>
      <c r="F5" s="30"/>
      <c r="R5" t="s">
        <v>7</v>
      </c>
      <c r="S5">
        <v>149693995</v>
      </c>
      <c r="T5" t="s">
        <v>18</v>
      </c>
      <c r="U5" t="s">
        <v>446</v>
      </c>
      <c r="V5" s="34" t="s">
        <v>536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19" t="s">
        <v>5</v>
      </c>
      <c r="C6" s="420"/>
      <c r="D6" s="420"/>
      <c r="E6" s="421"/>
      <c r="F6" s="30"/>
      <c r="R6" t="s">
        <v>9</v>
      </c>
      <c r="S6">
        <v>149951417</v>
      </c>
      <c r="T6" t="s">
        <v>1</v>
      </c>
      <c r="U6" t="s">
        <v>446</v>
      </c>
      <c r="V6" s="34" t="s">
        <v>536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R7" t="s">
        <v>6</v>
      </c>
      <c r="S7">
        <v>149947714</v>
      </c>
      <c r="T7" t="s">
        <v>1</v>
      </c>
      <c r="U7" t="s">
        <v>432</v>
      </c>
      <c r="V7" s="34" t="s">
        <v>536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8</v>
      </c>
      <c r="C8" s="422" t="s">
        <v>168</v>
      </c>
      <c r="D8" s="422"/>
      <c r="E8" s="423"/>
      <c r="F8" s="30"/>
      <c r="R8" t="s">
        <v>4</v>
      </c>
      <c r="S8">
        <v>149566841</v>
      </c>
      <c r="T8" t="s">
        <v>1</v>
      </c>
      <c r="U8" t="s">
        <v>430</v>
      </c>
      <c r="V8" s="34" t="s">
        <v>536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5" x14ac:dyDescent="0.25">
      <c r="B9" s="147" t="s">
        <v>10</v>
      </c>
      <c r="C9" s="410" t="str">
        <f>IFERROR(VLOOKUP(C8,$R$1:$T$243,3,FALSE),"")</f>
        <v>Uždaroji akcinė bendrovė (UAB)</v>
      </c>
      <c r="D9" s="410"/>
      <c r="E9" s="411"/>
      <c r="F9" s="30"/>
      <c r="H9" s="34" t="s">
        <v>11</v>
      </c>
      <c r="L9" s="34" t="s">
        <v>12</v>
      </c>
      <c r="R9" t="s">
        <v>13</v>
      </c>
      <c r="S9">
        <v>250135860</v>
      </c>
      <c r="T9" t="s">
        <v>1</v>
      </c>
      <c r="U9" t="s">
        <v>433</v>
      </c>
      <c r="V9" s="34" t="s">
        <v>536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5" x14ac:dyDescent="0.25">
      <c r="B10" s="148" t="s">
        <v>14</v>
      </c>
      <c r="C10" s="410">
        <f>IFERROR(VLOOKUP(C8,$R$2:$S$243,2,FALSE),"")</f>
        <v>163994426</v>
      </c>
      <c r="D10" s="410"/>
      <c r="E10" s="411"/>
      <c r="F10" s="30"/>
      <c r="H10" s="34" t="s">
        <v>1</v>
      </c>
      <c r="L10" s="34" t="s">
        <v>15</v>
      </c>
      <c r="R10" t="s">
        <v>16</v>
      </c>
      <c r="S10">
        <v>153720195</v>
      </c>
      <c r="T10" t="s">
        <v>18</v>
      </c>
      <c r="U10" t="s">
        <v>446</v>
      </c>
      <c r="V10" s="34" t="s">
        <v>533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5" x14ac:dyDescent="0.25">
      <c r="B11" s="148" t="s">
        <v>444</v>
      </c>
      <c r="C11" s="424" t="str">
        <f>IFERROR(VLOOKUP(C8,$R$2:$U$243,4,FALSE),"")</f>
        <v>Vandentvarka</v>
      </c>
      <c r="D11" s="424"/>
      <c r="E11" s="425"/>
      <c r="F11" s="30"/>
      <c r="L11" s="34" t="s">
        <v>22</v>
      </c>
      <c r="R11" t="s">
        <v>25</v>
      </c>
      <c r="S11">
        <v>154112751</v>
      </c>
      <c r="T11" t="s">
        <v>1</v>
      </c>
      <c r="U11" t="s">
        <v>432</v>
      </c>
      <c r="V11" s="34" t="s">
        <v>541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5" x14ac:dyDescent="0.25">
      <c r="B12" s="148" t="s">
        <v>26</v>
      </c>
      <c r="C12" s="412" t="s">
        <v>587</v>
      </c>
      <c r="D12" s="412"/>
      <c r="E12" s="413"/>
      <c r="F12" s="30"/>
      <c r="H12" s="34" t="s">
        <v>27</v>
      </c>
      <c r="L12" s="34" t="s">
        <v>24</v>
      </c>
      <c r="R12" t="s">
        <v>20</v>
      </c>
      <c r="S12">
        <v>154138664</v>
      </c>
      <c r="T12" t="s">
        <v>1</v>
      </c>
      <c r="U12" t="s">
        <v>430</v>
      </c>
      <c r="V12" s="34" t="s">
        <v>541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5" x14ac:dyDescent="0.25">
      <c r="B13" s="148" t="s">
        <v>576</v>
      </c>
      <c r="C13" s="426" t="s">
        <v>588</v>
      </c>
      <c r="D13" s="426"/>
      <c r="E13" s="427"/>
      <c r="F13" s="30"/>
      <c r="L13" s="34" t="s">
        <v>28</v>
      </c>
      <c r="R13" t="s">
        <v>23</v>
      </c>
      <c r="S13">
        <v>154111083</v>
      </c>
      <c r="T13" t="s">
        <v>1</v>
      </c>
      <c r="U13" t="s">
        <v>446</v>
      </c>
      <c r="V13" s="34" t="s">
        <v>541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5" x14ac:dyDescent="0.25">
      <c r="B14" s="148" t="s">
        <v>445</v>
      </c>
      <c r="C14" s="426">
        <v>1</v>
      </c>
      <c r="D14" s="426"/>
      <c r="E14" s="427"/>
      <c r="F14" s="30"/>
      <c r="R14" t="s">
        <v>36</v>
      </c>
      <c r="S14">
        <v>152814478</v>
      </c>
      <c r="T14" t="s">
        <v>11</v>
      </c>
      <c r="U14" t="s">
        <v>446</v>
      </c>
      <c r="V14" s="34" t="s">
        <v>527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5" x14ac:dyDescent="0.25">
      <c r="B15" s="148" t="s">
        <v>30</v>
      </c>
      <c r="C15" s="414" t="s">
        <v>589</v>
      </c>
      <c r="D15" s="414"/>
      <c r="E15" s="415"/>
      <c r="F15" s="30"/>
      <c r="H15" s="34" t="s">
        <v>31</v>
      </c>
      <c r="R15" t="s">
        <v>33</v>
      </c>
      <c r="S15">
        <v>152840633</v>
      </c>
      <c r="T15" t="s">
        <v>1</v>
      </c>
      <c r="U15" t="s">
        <v>432</v>
      </c>
      <c r="V15" s="67" t="s">
        <v>527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5" x14ac:dyDescent="0.25">
      <c r="B16" s="148"/>
      <c r="C16" s="35"/>
      <c r="D16" s="35"/>
      <c r="E16" s="149"/>
      <c r="F16" s="30"/>
      <c r="H16" s="34" t="s">
        <v>34</v>
      </c>
      <c r="L16" s="34" t="s">
        <v>32</v>
      </c>
      <c r="R16" t="s">
        <v>29</v>
      </c>
      <c r="S16">
        <v>152812840</v>
      </c>
      <c r="T16" t="s">
        <v>1</v>
      </c>
      <c r="U16" t="s">
        <v>430</v>
      </c>
      <c r="V16" s="34" t="s">
        <v>527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2:50" ht="15" x14ac:dyDescent="0.25">
      <c r="B17" s="148"/>
      <c r="C17" s="416" t="s">
        <v>37</v>
      </c>
      <c r="D17" s="417"/>
      <c r="E17" s="418"/>
      <c r="F17" s="30"/>
      <c r="H17" s="34" t="s">
        <v>38</v>
      </c>
      <c r="L17" s="34" t="s">
        <v>35</v>
      </c>
      <c r="R17" t="s">
        <v>40</v>
      </c>
      <c r="S17">
        <v>154724428</v>
      </c>
      <c r="T17" t="s">
        <v>18</v>
      </c>
      <c r="U17" t="s">
        <v>446</v>
      </c>
      <c r="V17" s="34" t="s">
        <v>537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2:50" ht="15" x14ac:dyDescent="0.25">
      <c r="B18" s="148" t="s">
        <v>41</v>
      </c>
      <c r="C18" s="444" t="s">
        <v>42</v>
      </c>
      <c r="D18" s="444"/>
      <c r="E18" s="150" t="s">
        <v>43</v>
      </c>
      <c r="F18" s="30"/>
      <c r="H18" s="34" t="s">
        <v>44</v>
      </c>
      <c r="L18" s="34" t="s">
        <v>39</v>
      </c>
      <c r="R18" t="s">
        <v>50</v>
      </c>
      <c r="S18">
        <v>154866655</v>
      </c>
      <c r="T18" t="s">
        <v>1</v>
      </c>
      <c r="U18" t="s">
        <v>432</v>
      </c>
      <c r="V18" s="67" t="s">
        <v>537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2:50" ht="15" x14ac:dyDescent="0.25">
      <c r="B19" s="151" t="s">
        <v>47</v>
      </c>
      <c r="C19" s="445" t="s">
        <v>590</v>
      </c>
      <c r="D19" s="446"/>
      <c r="E19" s="152">
        <v>1</v>
      </c>
      <c r="F19" s="30"/>
      <c r="H19" s="34" t="s">
        <v>48</v>
      </c>
      <c r="L19" s="34" t="s">
        <v>45</v>
      </c>
      <c r="R19" t="s">
        <v>54</v>
      </c>
      <c r="S19">
        <v>154850665</v>
      </c>
      <c r="T19" t="s">
        <v>1</v>
      </c>
      <c r="U19" t="s">
        <v>430</v>
      </c>
      <c r="V19" s="67" t="s">
        <v>537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2:50" ht="15" x14ac:dyDescent="0.25">
      <c r="B20" s="151" t="s">
        <v>51</v>
      </c>
      <c r="C20" s="445"/>
      <c r="D20" s="446"/>
      <c r="E20" s="152"/>
      <c r="F20" s="30"/>
      <c r="H20" s="34" t="s">
        <v>52</v>
      </c>
      <c r="L20" s="34" t="s">
        <v>49</v>
      </c>
      <c r="R20" t="s">
        <v>46</v>
      </c>
      <c r="S20">
        <v>154742789</v>
      </c>
      <c r="T20" t="s">
        <v>1</v>
      </c>
      <c r="U20" t="s">
        <v>48</v>
      </c>
      <c r="V20" s="34" t="s">
        <v>537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2:50" ht="15" x14ac:dyDescent="0.25">
      <c r="B21" s="151" t="s">
        <v>55</v>
      </c>
      <c r="C21" s="426"/>
      <c r="D21" s="447"/>
      <c r="E21" s="152"/>
      <c r="F21" s="30"/>
      <c r="H21" s="34" t="s">
        <v>56</v>
      </c>
      <c r="L21" s="34" t="s">
        <v>53</v>
      </c>
      <c r="R21" t="s">
        <v>57</v>
      </c>
      <c r="S21">
        <v>152003098</v>
      </c>
      <c r="T21" t="s">
        <v>11</v>
      </c>
      <c r="U21" t="s">
        <v>432</v>
      </c>
      <c r="V21" s="34" t="s">
        <v>518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2:50" ht="15" x14ac:dyDescent="0.25">
      <c r="B22" s="151" t="s">
        <v>58</v>
      </c>
      <c r="C22" s="426"/>
      <c r="D22" s="447"/>
      <c r="E22" s="152"/>
      <c r="F22" s="30"/>
      <c r="H22" s="34" t="s">
        <v>59</v>
      </c>
      <c r="R22" t="s">
        <v>66</v>
      </c>
      <c r="S22">
        <v>152007157</v>
      </c>
      <c r="T22" t="s">
        <v>1</v>
      </c>
      <c r="U22" t="s">
        <v>446</v>
      </c>
      <c r="V22" s="67" t="s">
        <v>518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2:50" ht="16.5" customHeight="1" x14ac:dyDescent="0.25">
      <c r="B23" s="151" t="s">
        <v>61</v>
      </c>
      <c r="C23" s="426"/>
      <c r="D23" s="447"/>
      <c r="E23" s="152"/>
      <c r="F23" s="30"/>
      <c r="H23" s="34" t="s">
        <v>62</v>
      </c>
      <c r="R23" t="s">
        <v>63</v>
      </c>
      <c r="S23">
        <v>300076944</v>
      </c>
      <c r="T23" t="s">
        <v>1</v>
      </c>
      <c r="U23" t="s">
        <v>446</v>
      </c>
      <c r="V23" s="34" t="s">
        <v>518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2:50" ht="16.5" customHeight="1" x14ac:dyDescent="0.25">
      <c r="B24" s="151" t="s">
        <v>64</v>
      </c>
      <c r="C24" s="426"/>
      <c r="D24" s="447"/>
      <c r="E24" s="152"/>
      <c r="F24" s="30"/>
      <c r="H24" s="34" t="s">
        <v>65</v>
      </c>
      <c r="R24" t="s">
        <v>60</v>
      </c>
      <c r="S24">
        <v>301500997</v>
      </c>
      <c r="T24" t="s">
        <v>1</v>
      </c>
      <c r="U24" t="s">
        <v>430</v>
      </c>
      <c r="V24" s="67" t="s">
        <v>518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2:50" ht="15" x14ac:dyDescent="0.25">
      <c r="B25" s="151" t="s">
        <v>67</v>
      </c>
      <c r="C25" s="426"/>
      <c r="D25" s="447"/>
      <c r="E25" s="152"/>
      <c r="F25" s="30"/>
      <c r="R25" t="s">
        <v>70</v>
      </c>
      <c r="S25">
        <v>181613656</v>
      </c>
      <c r="T25" t="s">
        <v>1</v>
      </c>
      <c r="U25" t="s">
        <v>446</v>
      </c>
      <c r="V25" s="34" t="s">
        <v>544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2:50" ht="15" x14ac:dyDescent="0.25">
      <c r="B26" s="151" t="s">
        <v>69</v>
      </c>
      <c r="C26" s="445"/>
      <c r="D26" s="446"/>
      <c r="E26" s="152"/>
      <c r="F26" s="30"/>
      <c r="R26" t="s">
        <v>68</v>
      </c>
      <c r="S26">
        <v>305802733</v>
      </c>
      <c r="T26" t="s">
        <v>1</v>
      </c>
      <c r="U26" t="s">
        <v>48</v>
      </c>
      <c r="V26" s="34" t="s">
        <v>544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2:50" ht="15" x14ac:dyDescent="0.25">
      <c r="B27" s="151" t="s">
        <v>71</v>
      </c>
      <c r="C27" s="445"/>
      <c r="D27" s="446"/>
      <c r="E27" s="152"/>
      <c r="F27" s="30"/>
      <c r="R27" t="s">
        <v>436</v>
      </c>
      <c r="S27">
        <v>155402647</v>
      </c>
      <c r="T27" t="s">
        <v>18</v>
      </c>
      <c r="U27" t="s">
        <v>446</v>
      </c>
      <c r="V27" s="34" t="s">
        <v>530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2:50" ht="15" x14ac:dyDescent="0.25">
      <c r="B28" s="151" t="s">
        <v>73</v>
      </c>
      <c r="C28" s="445"/>
      <c r="D28" s="446"/>
      <c r="E28" s="152"/>
      <c r="F28" s="30"/>
      <c r="R28" t="s">
        <v>74</v>
      </c>
      <c r="S28">
        <v>155513971</v>
      </c>
      <c r="T28" t="s">
        <v>1</v>
      </c>
      <c r="U28" t="s">
        <v>446</v>
      </c>
      <c r="V28" s="34" t="s">
        <v>530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2:50" ht="15" x14ac:dyDescent="0.25">
      <c r="B29" s="151" t="s">
        <v>75</v>
      </c>
      <c r="C29" s="448" t="s">
        <v>76</v>
      </c>
      <c r="D29" s="449"/>
      <c r="E29" s="153">
        <f>100%-SUM(E19:E28)</f>
        <v>0</v>
      </c>
      <c r="F29" s="30"/>
      <c r="R29" t="s">
        <v>435</v>
      </c>
      <c r="S29">
        <v>155461670</v>
      </c>
      <c r="T29" t="s">
        <v>1</v>
      </c>
      <c r="U29" t="s">
        <v>430</v>
      </c>
      <c r="V29" s="34" t="s">
        <v>530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2:50" ht="15" x14ac:dyDescent="0.25">
      <c r="B30" s="151"/>
      <c r="C30" s="70"/>
      <c r="D30" s="70"/>
      <c r="E30" s="154"/>
      <c r="F30" s="30"/>
      <c r="R30" t="s">
        <v>72</v>
      </c>
      <c r="S30">
        <v>155475990</v>
      </c>
      <c r="T30" t="s">
        <v>1</v>
      </c>
      <c r="U30" t="s">
        <v>48</v>
      </c>
      <c r="V30" s="34" t="s">
        <v>530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2:50" ht="15" x14ac:dyDescent="0.25">
      <c r="B31" s="155" t="s">
        <v>78</v>
      </c>
      <c r="C31" s="450">
        <v>1</v>
      </c>
      <c r="D31" s="450"/>
      <c r="E31" s="451"/>
      <c r="F31" s="30"/>
      <c r="R31" t="s">
        <v>77</v>
      </c>
      <c r="S31">
        <v>255512870</v>
      </c>
      <c r="T31" t="s">
        <v>1</v>
      </c>
      <c r="U31" t="s">
        <v>446</v>
      </c>
      <c r="V31" s="34" t="s">
        <v>530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2:50" ht="24" x14ac:dyDescent="0.25">
      <c r="B32" s="156" t="s">
        <v>80</v>
      </c>
      <c r="C32" s="452" t="s">
        <v>590</v>
      </c>
      <c r="D32" s="452"/>
      <c r="E32" s="453"/>
      <c r="F32" s="30"/>
      <c r="H32" s="66"/>
      <c r="R32" t="s">
        <v>79</v>
      </c>
      <c r="S32">
        <v>155634880</v>
      </c>
      <c r="T32" t="s">
        <v>1</v>
      </c>
      <c r="U32" t="s">
        <v>432</v>
      </c>
      <c r="V32" s="34" t="s">
        <v>530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5" x14ac:dyDescent="0.25">
      <c r="B33" s="148"/>
      <c r="C33" s="70"/>
      <c r="D33" s="70"/>
      <c r="E33" s="154"/>
      <c r="F33" s="30"/>
      <c r="I33" s="66"/>
      <c r="J33" s="66"/>
      <c r="R33" t="s">
        <v>85</v>
      </c>
      <c r="S33">
        <v>156576661</v>
      </c>
      <c r="T33" t="s">
        <v>1</v>
      </c>
      <c r="U33" t="s">
        <v>48</v>
      </c>
      <c r="V33" s="34" t="s">
        <v>548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4" x14ac:dyDescent="0.25">
      <c r="B34" s="157" t="s">
        <v>82</v>
      </c>
      <c r="C34" s="456" t="s">
        <v>218</v>
      </c>
      <c r="D34" s="456"/>
      <c r="E34" s="457"/>
      <c r="F34" s="30"/>
      <c r="M34" s="66"/>
      <c r="N34" s="66"/>
      <c r="O34" s="66"/>
      <c r="P34" s="66"/>
      <c r="Q34" s="66"/>
      <c r="R34" t="s">
        <v>88</v>
      </c>
      <c r="S34">
        <v>156595252</v>
      </c>
      <c r="T34" t="s">
        <v>1</v>
      </c>
      <c r="U34" t="s">
        <v>446</v>
      </c>
      <c r="V34" s="34" t="s">
        <v>548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24" x14ac:dyDescent="0.25">
      <c r="B35" s="157" t="s">
        <v>84</v>
      </c>
      <c r="C35" s="458"/>
      <c r="D35" s="458"/>
      <c r="E35" s="459"/>
      <c r="F35" s="30"/>
      <c r="R35" t="s">
        <v>81</v>
      </c>
      <c r="S35">
        <v>156916523</v>
      </c>
      <c r="T35" t="s">
        <v>1</v>
      </c>
      <c r="U35" t="s">
        <v>446</v>
      </c>
      <c r="V35" s="34" t="s">
        <v>548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5" x14ac:dyDescent="0.25">
      <c r="B36" s="148"/>
      <c r="C36" s="70"/>
      <c r="D36" s="70"/>
      <c r="E36" s="154"/>
      <c r="F36" s="30"/>
      <c r="R36" t="s">
        <v>86</v>
      </c>
      <c r="S36">
        <v>156737189</v>
      </c>
      <c r="T36" t="s">
        <v>1</v>
      </c>
      <c r="U36" t="s">
        <v>432</v>
      </c>
      <c r="V36" s="67" t="s">
        <v>548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ht="24.6" customHeight="1" x14ac:dyDescent="0.25">
      <c r="B37" s="148"/>
      <c r="C37" s="442" t="s">
        <v>87</v>
      </c>
      <c r="D37" s="442"/>
      <c r="E37" s="443"/>
      <c r="F37" s="30"/>
      <c r="R37" t="s">
        <v>83</v>
      </c>
      <c r="S37">
        <v>256564350</v>
      </c>
      <c r="T37" t="s">
        <v>1</v>
      </c>
      <c r="U37" t="s">
        <v>430</v>
      </c>
      <c r="V37" s="67" t="s">
        <v>548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6" customFormat="1" ht="12" customHeight="1" x14ac:dyDescent="0.25">
      <c r="A38" s="30"/>
      <c r="B38" s="158"/>
      <c r="C38" s="454" t="s">
        <v>89</v>
      </c>
      <c r="D38" s="454"/>
      <c r="E38" s="455"/>
      <c r="F38" s="30"/>
      <c r="H38" s="67"/>
      <c r="I38" s="34"/>
      <c r="J38" s="34"/>
      <c r="K38" s="34"/>
      <c r="L38" s="34"/>
      <c r="M38" s="34"/>
      <c r="N38" s="34"/>
      <c r="O38" s="34"/>
      <c r="P38" s="34"/>
      <c r="Q38" s="34"/>
      <c r="R38" t="s">
        <v>94</v>
      </c>
      <c r="S38">
        <v>157536164</v>
      </c>
      <c r="T38" t="s">
        <v>1</v>
      </c>
      <c r="U38" t="s">
        <v>48</v>
      </c>
      <c r="V38" s="67" t="s">
        <v>549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" customHeight="1" x14ac:dyDescent="0.25">
      <c r="B39" s="159"/>
      <c r="C39" s="434" t="s">
        <v>91</v>
      </c>
      <c r="D39" s="434"/>
      <c r="E39" s="435"/>
      <c r="F39" s="30"/>
      <c r="H39" s="67"/>
      <c r="I39" s="67"/>
      <c r="J39" s="67"/>
      <c r="R39" t="s">
        <v>92</v>
      </c>
      <c r="S39">
        <v>157521319</v>
      </c>
      <c r="T39" t="s">
        <v>1</v>
      </c>
      <c r="U39" t="s">
        <v>446</v>
      </c>
      <c r="V39" s="67" t="s">
        <v>549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ht="15" x14ac:dyDescent="0.25">
      <c r="B40" s="159"/>
      <c r="C40" s="436" t="s">
        <v>93</v>
      </c>
      <c r="D40" s="436"/>
      <c r="E40" s="437"/>
      <c r="F40" s="30"/>
      <c r="I40" s="67"/>
      <c r="J40" s="67"/>
      <c r="M40" s="67"/>
      <c r="N40" s="67"/>
      <c r="O40" s="67"/>
      <c r="P40" s="67"/>
      <c r="Q40" s="67"/>
      <c r="R40" t="s">
        <v>90</v>
      </c>
      <c r="S40">
        <v>157531950</v>
      </c>
      <c r="T40" t="s">
        <v>1</v>
      </c>
      <c r="U40" t="s">
        <v>430</v>
      </c>
      <c r="V40" s="67" t="s">
        <v>549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ht="27" customHeight="1" thickBot="1" x14ac:dyDescent="0.3">
      <c r="B41" s="160" t="s">
        <v>95</v>
      </c>
      <c r="C41" s="213" t="s">
        <v>448</v>
      </c>
      <c r="D41" s="37"/>
      <c r="E41" s="214" t="s">
        <v>449</v>
      </c>
      <c r="F41" s="30"/>
      <c r="H41" s="67"/>
      <c r="M41" s="67"/>
      <c r="N41" s="67"/>
      <c r="O41" s="67"/>
      <c r="P41" s="67"/>
      <c r="Q41" s="67"/>
      <c r="R41" t="s">
        <v>102</v>
      </c>
      <c r="S41">
        <v>158737526</v>
      </c>
      <c r="T41" t="s">
        <v>18</v>
      </c>
      <c r="U41" t="s">
        <v>446</v>
      </c>
      <c r="V41" s="34" t="s">
        <v>528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5" x14ac:dyDescent="0.25">
      <c r="B42" s="162" t="s">
        <v>97</v>
      </c>
      <c r="C42" s="27">
        <v>2629.1</v>
      </c>
      <c r="D42" s="34"/>
      <c r="E42" s="163">
        <v>2628.8</v>
      </c>
      <c r="F42" s="30"/>
      <c r="H42" s="67"/>
      <c r="I42" s="67"/>
      <c r="J42" s="67"/>
      <c r="R42" t="s">
        <v>98</v>
      </c>
      <c r="S42">
        <v>158161361</v>
      </c>
      <c r="T42" t="s">
        <v>1</v>
      </c>
      <c r="U42" t="s">
        <v>48</v>
      </c>
      <c r="V42" s="67" t="s">
        <v>528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5" x14ac:dyDescent="0.25">
      <c r="B43" s="162" t="s">
        <v>99</v>
      </c>
      <c r="C43" s="26">
        <v>1777.3</v>
      </c>
      <c r="D43" s="34"/>
      <c r="E43" s="164">
        <v>2133.6999999999998</v>
      </c>
      <c r="F43" s="30"/>
      <c r="I43" s="67"/>
      <c r="J43" s="67"/>
      <c r="K43" s="42"/>
      <c r="M43" s="67"/>
      <c r="N43" s="67"/>
      <c r="O43" s="67"/>
      <c r="P43" s="67"/>
      <c r="Q43" s="67"/>
      <c r="R43" t="s">
        <v>96</v>
      </c>
      <c r="S43">
        <v>258325370</v>
      </c>
      <c r="T43" t="s">
        <v>1</v>
      </c>
      <c r="U43" t="s">
        <v>446</v>
      </c>
      <c r="V43" s="34" t="s">
        <v>528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s="67" customFormat="1" ht="15" x14ac:dyDescent="0.25">
      <c r="A44" s="30"/>
      <c r="B44" s="165" t="s">
        <v>101</v>
      </c>
      <c r="C44" s="41">
        <f>+C42-C43</f>
        <v>851.8</v>
      </c>
      <c r="D44" s="34"/>
      <c r="E44" s="166">
        <f>+E42-E43</f>
        <v>495.10000000000036</v>
      </c>
      <c r="F44" s="30"/>
      <c r="H44" s="34"/>
      <c r="I44" s="34"/>
      <c r="J44" s="34"/>
      <c r="K44" s="34"/>
      <c r="L44" s="43"/>
      <c r="R44" t="s">
        <v>100</v>
      </c>
      <c r="S44">
        <v>158275315</v>
      </c>
      <c r="T44" t="s">
        <v>1</v>
      </c>
      <c r="U44" t="s">
        <v>430</v>
      </c>
      <c r="V44" s="67" t="s">
        <v>528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s="67" customFormat="1" ht="15" x14ac:dyDescent="0.25">
      <c r="A45" s="30"/>
      <c r="B45" s="162" t="s">
        <v>103</v>
      </c>
      <c r="C45" s="404">
        <v>254.3</v>
      </c>
      <c r="D45" s="48"/>
      <c r="E45" s="405">
        <v>240.4</v>
      </c>
      <c r="F45" s="30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t="s">
        <v>108</v>
      </c>
      <c r="S45">
        <v>258847030</v>
      </c>
      <c r="T45" t="s">
        <v>18</v>
      </c>
      <c r="U45" t="s">
        <v>446</v>
      </c>
      <c r="V45" s="34" t="s">
        <v>529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ht="15" x14ac:dyDescent="0.25">
      <c r="B46" s="162" t="s">
        <v>105</v>
      </c>
      <c r="C46" s="25">
        <v>710.8</v>
      </c>
      <c r="D46" s="48"/>
      <c r="E46" s="167">
        <v>763.6</v>
      </c>
      <c r="F46" s="30"/>
      <c r="R46" t="s">
        <v>106</v>
      </c>
      <c r="S46">
        <v>158996646</v>
      </c>
      <c r="T46" t="s">
        <v>1</v>
      </c>
      <c r="U46" t="s">
        <v>432</v>
      </c>
      <c r="V46" s="34" t="s">
        <v>529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s="67" customFormat="1" ht="15" x14ac:dyDescent="0.25">
      <c r="A47" s="30"/>
      <c r="B47" s="165" t="s">
        <v>107</v>
      </c>
      <c r="C47" s="41">
        <f>+C44-C45-C46</f>
        <v>-113.29999999999995</v>
      </c>
      <c r="D47" s="34"/>
      <c r="E47" s="166">
        <f>+E44-E45-E46</f>
        <v>-508.89999999999964</v>
      </c>
      <c r="F47" s="30"/>
      <c r="I47" s="34"/>
      <c r="J47" s="34"/>
      <c r="K47" s="34"/>
      <c r="L47" s="34"/>
      <c r="M47" s="34"/>
      <c r="N47" s="34"/>
      <c r="O47" s="34"/>
      <c r="P47" s="34"/>
      <c r="Q47" s="34"/>
      <c r="R47" t="s">
        <v>104</v>
      </c>
      <c r="S47">
        <v>158834726</v>
      </c>
      <c r="T47" t="s">
        <v>1</v>
      </c>
      <c r="U47" t="s">
        <v>430</v>
      </c>
      <c r="V47" s="67" t="s">
        <v>529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5" x14ac:dyDescent="0.25">
      <c r="A48" s="30"/>
      <c r="B48" s="162" t="s">
        <v>109</v>
      </c>
      <c r="C48" s="29"/>
      <c r="D48" s="48"/>
      <c r="E48" s="168"/>
      <c r="F48" s="30"/>
      <c r="H48" s="34"/>
      <c r="K48" s="34"/>
      <c r="L48" s="34"/>
      <c r="M48" s="34"/>
      <c r="N48" s="34"/>
      <c r="O48" s="34"/>
      <c r="P48" s="34"/>
      <c r="Q48" s="34"/>
      <c r="R48" t="s">
        <v>110</v>
      </c>
      <c r="S48">
        <v>165717011</v>
      </c>
      <c r="T48" t="s">
        <v>1</v>
      </c>
      <c r="U48" t="s">
        <v>430</v>
      </c>
      <c r="V48" s="67" t="s">
        <v>550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ht="15" x14ac:dyDescent="0.25">
      <c r="B49" s="162" t="s">
        <v>111</v>
      </c>
      <c r="C49" s="25">
        <v>21.7</v>
      </c>
      <c r="D49" s="48"/>
      <c r="E49" s="169">
        <v>32</v>
      </c>
      <c r="F49" s="30"/>
      <c r="H49" s="67"/>
      <c r="M49" s="67"/>
      <c r="N49" s="67"/>
      <c r="O49" s="67"/>
      <c r="P49" s="67"/>
      <c r="Q49" s="67"/>
      <c r="R49" t="s">
        <v>112</v>
      </c>
      <c r="S49">
        <v>235014830</v>
      </c>
      <c r="T49" t="s">
        <v>11</v>
      </c>
      <c r="U49" t="s">
        <v>432</v>
      </c>
      <c r="V49" s="34" t="s">
        <v>519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ht="15" x14ac:dyDescent="0.25">
      <c r="B50" s="162" t="s">
        <v>113</v>
      </c>
      <c r="C50" s="44">
        <f>C51-C52</f>
        <v>-28</v>
      </c>
      <c r="D50" s="34"/>
      <c r="E50" s="170">
        <f>E51-E52</f>
        <v>-34.799999999999997</v>
      </c>
      <c r="F50" s="30"/>
      <c r="I50" s="67"/>
      <c r="J50" s="67"/>
      <c r="R50" t="s">
        <v>128</v>
      </c>
      <c r="S50">
        <v>132626180</v>
      </c>
      <c r="T50" t="s">
        <v>18</v>
      </c>
      <c r="U50" t="s">
        <v>446</v>
      </c>
      <c r="V50" s="34" t="s">
        <v>519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15" x14ac:dyDescent="0.25">
      <c r="B51" s="171" t="s">
        <v>115</v>
      </c>
      <c r="C51" s="28">
        <v>1.7</v>
      </c>
      <c r="D51" s="48"/>
      <c r="E51" s="172">
        <v>2.1</v>
      </c>
      <c r="F51" s="30"/>
      <c r="I51" s="67"/>
      <c r="J51" s="67"/>
      <c r="M51" s="67"/>
      <c r="N51" s="67"/>
      <c r="O51" s="67"/>
      <c r="P51" s="67"/>
      <c r="Q51" s="67"/>
      <c r="R51" t="s">
        <v>130</v>
      </c>
      <c r="S51">
        <v>133810450</v>
      </c>
      <c r="T51" t="s">
        <v>18</v>
      </c>
      <c r="U51" t="s">
        <v>446</v>
      </c>
      <c r="V51" s="34" t="s">
        <v>519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5" x14ac:dyDescent="0.25">
      <c r="B52" s="171" t="s">
        <v>117</v>
      </c>
      <c r="C52" s="26">
        <v>29.7</v>
      </c>
      <c r="D52" s="48"/>
      <c r="E52" s="173">
        <v>36.9</v>
      </c>
      <c r="F52" s="30"/>
      <c r="I52" s="67"/>
      <c r="J52" s="67"/>
      <c r="M52" s="67"/>
      <c r="N52" s="67"/>
      <c r="O52" s="67"/>
      <c r="P52" s="67"/>
      <c r="Q52" s="67"/>
      <c r="R52" t="s">
        <v>124</v>
      </c>
      <c r="S52">
        <v>133607044</v>
      </c>
      <c r="T52" t="s">
        <v>1</v>
      </c>
      <c r="U52" t="s">
        <v>446</v>
      </c>
      <c r="V52" s="34" t="s">
        <v>519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s="67" customFormat="1" ht="15" x14ac:dyDescent="0.25">
      <c r="A53" s="30"/>
      <c r="B53" s="165" t="s">
        <v>119</v>
      </c>
      <c r="C53" s="41">
        <f>+C47+C48+C49+C50</f>
        <v>-119.59999999999995</v>
      </c>
      <c r="D53" s="34"/>
      <c r="E53" s="166">
        <f>+E47+E48+E49+E50</f>
        <v>-511.69999999999965</v>
      </c>
      <c r="F53" s="30"/>
      <c r="H53" s="34"/>
      <c r="I53" s="34"/>
      <c r="J53" s="34"/>
      <c r="K53" s="34"/>
      <c r="L53" s="34"/>
      <c r="R53" t="s">
        <v>114</v>
      </c>
      <c r="S53">
        <v>133154754</v>
      </c>
      <c r="T53" t="s">
        <v>1</v>
      </c>
      <c r="U53" t="s">
        <v>48</v>
      </c>
      <c r="V53" s="67" t="s">
        <v>519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5" x14ac:dyDescent="0.25">
      <c r="B54" s="162" t="s">
        <v>121</v>
      </c>
      <c r="C54" s="5">
        <v>-0.6</v>
      </c>
      <c r="D54" s="49"/>
      <c r="E54" s="174">
        <v>0.3</v>
      </c>
      <c r="F54" s="30"/>
      <c r="R54" t="s">
        <v>120</v>
      </c>
      <c r="S54">
        <v>132684155</v>
      </c>
      <c r="T54" t="s">
        <v>1</v>
      </c>
      <c r="U54" t="s">
        <v>446</v>
      </c>
      <c r="V54" s="67" t="s">
        <v>519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s="67" customFormat="1" ht="15" x14ac:dyDescent="0.25">
      <c r="A55" s="30"/>
      <c r="B55" s="165" t="s">
        <v>123</v>
      </c>
      <c r="C55" s="41">
        <f>C53-C54</f>
        <v>-118.99999999999996</v>
      </c>
      <c r="D55" s="34"/>
      <c r="E55" s="166">
        <f>E53-E54</f>
        <v>-511.99999999999966</v>
      </c>
      <c r="F55" s="30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t="s">
        <v>118</v>
      </c>
      <c r="S55">
        <v>132616649</v>
      </c>
      <c r="T55" t="s">
        <v>1</v>
      </c>
      <c r="U55" t="s">
        <v>446</v>
      </c>
      <c r="V55" s="67" t="s">
        <v>519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s="67" customFormat="1" ht="15" x14ac:dyDescent="0.25">
      <c r="A56" s="30"/>
      <c r="B56" s="175"/>
      <c r="C56" s="93"/>
      <c r="D56" s="34"/>
      <c r="E56" s="176"/>
      <c r="F56" s="30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t="s">
        <v>116</v>
      </c>
      <c r="S56">
        <v>132751369</v>
      </c>
      <c r="T56" t="s">
        <v>1</v>
      </c>
      <c r="U56" t="s">
        <v>430</v>
      </c>
      <c r="V56" s="67" t="s">
        <v>519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30" customHeight="1" x14ac:dyDescent="0.25">
      <c r="A57" s="30"/>
      <c r="B57" s="159"/>
      <c r="C57" s="442" t="s">
        <v>87</v>
      </c>
      <c r="D57" s="442"/>
      <c r="E57" s="443"/>
      <c r="F57" s="30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t="s">
        <v>125</v>
      </c>
      <c r="S57">
        <v>135641038</v>
      </c>
      <c r="T57" t="s">
        <v>1</v>
      </c>
      <c r="U57" t="s">
        <v>446</v>
      </c>
      <c r="V57" s="34" t="s">
        <v>519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27" customHeight="1" thickBot="1" x14ac:dyDescent="0.3">
      <c r="B58" s="160" t="s">
        <v>127</v>
      </c>
      <c r="C58" s="242" t="s">
        <v>448</v>
      </c>
      <c r="D58" s="37"/>
      <c r="E58" s="243" t="s">
        <v>449</v>
      </c>
      <c r="F58" s="30"/>
      <c r="R58" t="s">
        <v>122</v>
      </c>
      <c r="S58">
        <v>233923260</v>
      </c>
      <c r="T58" t="s">
        <v>1</v>
      </c>
      <c r="U58" t="s">
        <v>446</v>
      </c>
      <c r="V58" s="34" t="s">
        <v>519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5" x14ac:dyDescent="0.25">
      <c r="B59" s="177" t="s">
        <v>129</v>
      </c>
      <c r="C59" s="1">
        <v>14.2</v>
      </c>
      <c r="D59" s="38"/>
      <c r="E59" s="172">
        <v>8.6655999999999995</v>
      </c>
      <c r="F59" s="30"/>
      <c r="I59" s="67"/>
      <c r="J59" s="67"/>
      <c r="R59" t="s">
        <v>126</v>
      </c>
      <c r="S59">
        <v>132532496</v>
      </c>
      <c r="T59" t="s">
        <v>1</v>
      </c>
      <c r="U59" t="s">
        <v>446</v>
      </c>
      <c r="V59" s="34" t="s">
        <v>519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5" x14ac:dyDescent="0.25">
      <c r="B60" s="177" t="s">
        <v>131</v>
      </c>
      <c r="C60" s="24">
        <v>32286.6</v>
      </c>
      <c r="D60" s="48"/>
      <c r="E60" s="178">
        <v>33203.5</v>
      </c>
      <c r="F60" s="30"/>
      <c r="M60" s="67"/>
      <c r="N60" s="67"/>
      <c r="O60" s="67"/>
      <c r="P60" s="67"/>
      <c r="Q60" s="67"/>
      <c r="R60" t="s">
        <v>132</v>
      </c>
      <c r="S60">
        <v>159702357</v>
      </c>
      <c r="T60" t="s">
        <v>1</v>
      </c>
      <c r="U60" t="s">
        <v>430</v>
      </c>
      <c r="V60" s="34" t="s">
        <v>547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5" x14ac:dyDescent="0.25">
      <c r="B61" s="177" t="s">
        <v>133</v>
      </c>
      <c r="C61" s="24"/>
      <c r="D61" s="48"/>
      <c r="E61" s="178"/>
      <c r="F61" s="30"/>
      <c r="R61" t="s">
        <v>134</v>
      </c>
      <c r="S61">
        <v>301846604</v>
      </c>
      <c r="T61" t="s">
        <v>1</v>
      </c>
      <c r="U61" t="s">
        <v>432</v>
      </c>
      <c r="V61" s="34" t="s">
        <v>547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5" x14ac:dyDescent="0.25">
      <c r="B62" s="177" t="s">
        <v>135</v>
      </c>
      <c r="C62" s="24">
        <v>14.2</v>
      </c>
      <c r="D62" s="48"/>
      <c r="E62" s="178">
        <v>13.8</v>
      </c>
      <c r="F62" s="30"/>
      <c r="R62" t="s">
        <v>136</v>
      </c>
      <c r="S62">
        <v>166092559</v>
      </c>
      <c r="T62" t="s">
        <v>1</v>
      </c>
      <c r="U62" t="s">
        <v>432</v>
      </c>
      <c r="V62" s="67" t="s">
        <v>551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5" x14ac:dyDescent="0.25">
      <c r="B63" s="179" t="s">
        <v>137</v>
      </c>
      <c r="C63" s="46">
        <f>SUM(C59:C62)</f>
        <v>32315</v>
      </c>
      <c r="D63" s="34"/>
      <c r="E63" s="180">
        <f>SUM(E59:E62)</f>
        <v>33225.965600000003</v>
      </c>
      <c r="F63" s="30"/>
      <c r="R63" t="s">
        <v>139</v>
      </c>
      <c r="S63">
        <v>161130867</v>
      </c>
      <c r="T63" t="s">
        <v>1</v>
      </c>
      <c r="U63" t="s">
        <v>446</v>
      </c>
      <c r="V63" s="67" t="s">
        <v>552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5" x14ac:dyDescent="0.25">
      <c r="A64" s="30"/>
      <c r="B64" s="159"/>
      <c r="C64" s="57"/>
      <c r="D64" s="34"/>
      <c r="E64" s="181"/>
      <c r="F64" s="30"/>
      <c r="I64" s="34"/>
      <c r="J64" s="34"/>
      <c r="K64" s="34"/>
      <c r="L64" s="34"/>
      <c r="M64" s="34"/>
      <c r="N64" s="34"/>
      <c r="O64" s="34"/>
      <c r="P64" s="34"/>
      <c r="Q64" s="34"/>
      <c r="R64" t="s">
        <v>141</v>
      </c>
      <c r="S64">
        <v>161186428</v>
      </c>
      <c r="T64" t="s">
        <v>1</v>
      </c>
      <c r="U64" t="s">
        <v>430</v>
      </c>
      <c r="V64" s="67" t="s">
        <v>552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ht="12.75" customHeight="1" x14ac:dyDescent="0.25">
      <c r="B65" s="182" t="s">
        <v>140</v>
      </c>
      <c r="C65" s="28">
        <v>19</v>
      </c>
      <c r="D65" s="48"/>
      <c r="E65" s="172">
        <v>17.7</v>
      </c>
      <c r="F65" s="30"/>
      <c r="H65" s="67"/>
      <c r="I65" s="67"/>
      <c r="J65" s="67"/>
      <c r="R65" t="s">
        <v>138</v>
      </c>
      <c r="S65">
        <v>161229484</v>
      </c>
      <c r="T65" t="s">
        <v>1</v>
      </c>
      <c r="U65" t="s">
        <v>48</v>
      </c>
      <c r="V65" s="67" t="s">
        <v>552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ht="12.75" customHeight="1" x14ac:dyDescent="0.25">
      <c r="B66" s="183" t="s">
        <v>142</v>
      </c>
      <c r="C66" s="24">
        <v>527.20000000000005</v>
      </c>
      <c r="D66" s="48"/>
      <c r="E66" s="178">
        <v>325.5</v>
      </c>
      <c r="F66" s="30"/>
      <c r="H66" s="67"/>
      <c r="I66" s="67"/>
      <c r="J66" s="67"/>
      <c r="M66" s="67"/>
      <c r="N66" s="67"/>
      <c r="O66" s="67"/>
      <c r="P66" s="67"/>
      <c r="Q66" s="67"/>
      <c r="R66" t="s">
        <v>145</v>
      </c>
      <c r="S66">
        <v>162441351</v>
      </c>
      <c r="T66" t="s">
        <v>1</v>
      </c>
      <c r="U66" t="s">
        <v>48</v>
      </c>
      <c r="V66" s="67" t="s">
        <v>553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ht="12.75" customHeight="1" x14ac:dyDescent="0.25">
      <c r="B67" s="189" t="s">
        <v>503</v>
      </c>
      <c r="C67" s="24">
        <v>280.7</v>
      </c>
      <c r="D67" s="48"/>
      <c r="E67" s="178">
        <v>271.3</v>
      </c>
      <c r="F67" s="30"/>
      <c r="H67" s="67"/>
      <c r="I67" s="67"/>
      <c r="J67" s="67"/>
      <c r="M67" s="67"/>
      <c r="N67" s="67"/>
      <c r="O67" s="67"/>
      <c r="P67" s="67"/>
      <c r="Q67" s="67"/>
      <c r="R67" t="s">
        <v>143</v>
      </c>
      <c r="S67">
        <v>162559136</v>
      </c>
      <c r="T67" t="s">
        <v>1</v>
      </c>
      <c r="U67" t="s">
        <v>430</v>
      </c>
      <c r="V67" s="34" t="s">
        <v>553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ht="15" x14ac:dyDescent="0.25">
      <c r="B68" s="184" t="s">
        <v>144</v>
      </c>
      <c r="C68" s="24">
        <v>14.7</v>
      </c>
      <c r="D68" s="48"/>
      <c r="E68" s="178">
        <v>2.7</v>
      </c>
      <c r="F68" s="30"/>
      <c r="H68" s="67"/>
      <c r="I68" s="67"/>
      <c r="J68" s="67"/>
      <c r="M68" s="67"/>
      <c r="N68" s="67"/>
      <c r="O68" s="67"/>
      <c r="P68" s="67"/>
      <c r="Q68" s="67"/>
      <c r="R68" t="s">
        <v>147</v>
      </c>
      <c r="S68">
        <v>162732556</v>
      </c>
      <c r="T68" t="s">
        <v>1</v>
      </c>
      <c r="U68" t="s">
        <v>446</v>
      </c>
      <c r="V68" s="34" t="s">
        <v>553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5" x14ac:dyDescent="0.25">
      <c r="B69" s="184" t="s">
        <v>146</v>
      </c>
      <c r="C69" s="26">
        <v>126.7</v>
      </c>
      <c r="D69" s="48"/>
      <c r="E69" s="173">
        <v>188.5</v>
      </c>
      <c r="F69" s="30"/>
      <c r="H69" s="67"/>
      <c r="I69" s="67"/>
      <c r="J69" s="67"/>
      <c r="M69" s="67"/>
      <c r="N69" s="67"/>
      <c r="O69" s="67"/>
      <c r="P69" s="67"/>
      <c r="Q69" s="67"/>
      <c r="R69" t="s">
        <v>151</v>
      </c>
      <c r="S69">
        <v>140249252</v>
      </c>
      <c r="T69" t="s">
        <v>11</v>
      </c>
      <c r="U69" t="s">
        <v>432</v>
      </c>
      <c r="V69" s="34" t="s">
        <v>520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ht="15" x14ac:dyDescent="0.25">
      <c r="B70" s="179" t="s">
        <v>148</v>
      </c>
      <c r="C70" s="46">
        <f>SUM(C65:C66,C68:C69)</f>
        <v>687.60000000000014</v>
      </c>
      <c r="D70" s="34"/>
      <c r="E70" s="46">
        <f>SUM(E65:E66,E68:E69)</f>
        <v>534.4</v>
      </c>
      <c r="F70" s="30"/>
      <c r="I70" s="67"/>
      <c r="J70" s="67"/>
      <c r="M70" s="67"/>
      <c r="N70" s="67"/>
      <c r="O70" s="67"/>
      <c r="P70" s="67"/>
      <c r="Q70" s="67"/>
      <c r="R70" t="s">
        <v>149</v>
      </c>
      <c r="S70">
        <v>140089260</v>
      </c>
      <c r="T70" t="s">
        <v>11</v>
      </c>
      <c r="U70" t="s">
        <v>430</v>
      </c>
      <c r="V70" s="34" t="s">
        <v>520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s="67" customFormat="1" ht="10.5" customHeight="1" x14ac:dyDescent="0.25">
      <c r="A71" s="30"/>
      <c r="B71" s="179"/>
      <c r="C71" s="46"/>
      <c r="D71" s="34"/>
      <c r="E71" s="180"/>
      <c r="F71" s="30"/>
      <c r="I71" s="34"/>
      <c r="J71" s="34"/>
      <c r="K71" s="34"/>
      <c r="L71" s="34"/>
      <c r="R71" t="s">
        <v>160</v>
      </c>
      <c r="S71">
        <v>140786882</v>
      </c>
      <c r="T71" t="s">
        <v>1</v>
      </c>
      <c r="U71" t="s">
        <v>446</v>
      </c>
      <c r="V71" s="34" t="s">
        <v>520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" x14ac:dyDescent="0.25">
      <c r="A72" s="30"/>
      <c r="B72" s="179" t="s">
        <v>150</v>
      </c>
      <c r="C72" s="11">
        <v>53.8</v>
      </c>
      <c r="D72" s="49"/>
      <c r="E72" s="185">
        <v>52.4</v>
      </c>
      <c r="F72" s="30"/>
      <c r="H72" s="34"/>
      <c r="K72" s="34"/>
      <c r="L72" s="34"/>
      <c r="M72" s="34"/>
      <c r="N72" s="34"/>
      <c r="O72" s="34"/>
      <c r="P72" s="34"/>
      <c r="Q72" s="34"/>
      <c r="R72" t="s">
        <v>154</v>
      </c>
      <c r="S72">
        <v>140033557</v>
      </c>
      <c r="T72" t="s">
        <v>1</v>
      </c>
      <c r="U72" t="s">
        <v>48</v>
      </c>
      <c r="V72" s="67" t="s">
        <v>520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5" x14ac:dyDescent="0.25">
      <c r="A73" s="30"/>
      <c r="B73" s="179"/>
      <c r="C73" s="46"/>
      <c r="D73" s="34"/>
      <c r="E73" s="180"/>
      <c r="F73" s="30"/>
      <c r="I73" s="34"/>
      <c r="J73" s="34"/>
      <c r="K73" s="34"/>
      <c r="L73" s="34"/>
      <c r="R73" t="s">
        <v>156</v>
      </c>
      <c r="S73">
        <v>140842886</v>
      </c>
      <c r="T73" t="s">
        <v>1</v>
      </c>
      <c r="U73" t="s">
        <v>446</v>
      </c>
      <c r="V73" s="67" t="s">
        <v>520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5" x14ac:dyDescent="0.25">
      <c r="A74" s="30"/>
      <c r="B74" s="179" t="s">
        <v>153</v>
      </c>
      <c r="C74" s="24"/>
      <c r="D74" s="48"/>
      <c r="E74" s="178"/>
      <c r="F74" s="30"/>
      <c r="K74" s="34"/>
      <c r="L74" s="34"/>
      <c r="M74" s="34"/>
      <c r="N74" s="34"/>
      <c r="O74" s="34"/>
      <c r="P74" s="34"/>
      <c r="Q74" s="34"/>
      <c r="R74" t="s">
        <v>158</v>
      </c>
      <c r="S74">
        <v>141525547</v>
      </c>
      <c r="T74" t="s">
        <v>1</v>
      </c>
      <c r="U74" t="s">
        <v>446</v>
      </c>
      <c r="V74" s="30" t="s">
        <v>520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5" x14ac:dyDescent="0.25">
      <c r="A75" s="30"/>
      <c r="B75" s="159"/>
      <c r="C75" s="47"/>
      <c r="D75" s="34"/>
      <c r="E75" s="181"/>
      <c r="F75" s="30"/>
      <c r="K75" s="34"/>
      <c r="L75" s="34"/>
      <c r="R75" t="s">
        <v>152</v>
      </c>
      <c r="S75">
        <v>163743744</v>
      </c>
      <c r="T75" t="s">
        <v>1</v>
      </c>
      <c r="U75" t="s">
        <v>433</v>
      </c>
      <c r="V75" s="34" t="s">
        <v>520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ht="13.5" customHeight="1" x14ac:dyDescent="0.25">
      <c r="B76" s="186" t="s">
        <v>155</v>
      </c>
      <c r="C76" s="46">
        <f>SUM(C63,C70,C72,C74)</f>
        <v>33056.400000000001</v>
      </c>
      <c r="D76" s="34"/>
      <c r="E76" s="180">
        <f>SUM(E63,E70,E72,E74)</f>
        <v>33812.765600000006</v>
      </c>
      <c r="F76" s="30"/>
      <c r="H76" s="67"/>
      <c r="I76" s="67"/>
      <c r="J76" s="67"/>
      <c r="M76" s="67"/>
      <c r="N76" s="67"/>
      <c r="O76" s="67"/>
      <c r="P76" s="67"/>
      <c r="Q76" s="67"/>
      <c r="R76" t="s">
        <v>164</v>
      </c>
      <c r="S76">
        <v>163252987</v>
      </c>
      <c r="T76" t="s">
        <v>1</v>
      </c>
      <c r="U76" t="s">
        <v>446</v>
      </c>
      <c r="V76" s="34" t="s">
        <v>545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5" x14ac:dyDescent="0.25">
      <c r="A77" s="30"/>
      <c r="B77" s="187"/>
      <c r="C77" s="47"/>
      <c r="D77" s="34"/>
      <c r="E77" s="181"/>
      <c r="F77" s="30"/>
      <c r="K77" s="34"/>
      <c r="L77" s="34"/>
      <c r="R77" t="s">
        <v>162</v>
      </c>
      <c r="S77">
        <v>302827126</v>
      </c>
      <c r="T77" t="s">
        <v>1</v>
      </c>
      <c r="U77" t="s">
        <v>432</v>
      </c>
      <c r="V77" s="67" t="s">
        <v>545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ht="24.75" x14ac:dyDescent="0.25">
      <c r="B78" s="188" t="s">
        <v>157</v>
      </c>
      <c r="C78" s="4">
        <v>6252.9</v>
      </c>
      <c r="D78" s="48"/>
      <c r="E78" s="178">
        <v>6452.6</v>
      </c>
      <c r="F78" s="30"/>
      <c r="H78" s="67"/>
      <c r="I78" s="67"/>
      <c r="J78" s="67"/>
      <c r="M78" s="67"/>
      <c r="N78" s="67"/>
      <c r="O78" s="67"/>
      <c r="P78" s="67"/>
      <c r="Q78" s="67"/>
      <c r="R78" t="s">
        <v>166</v>
      </c>
      <c r="S78">
        <v>163934977</v>
      </c>
      <c r="T78" t="s">
        <v>18</v>
      </c>
      <c r="U78" t="s">
        <v>446</v>
      </c>
      <c r="V78" s="34" t="s">
        <v>532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5.75" customHeight="1" x14ac:dyDescent="0.25">
      <c r="A79" s="30"/>
      <c r="B79" s="189" t="s">
        <v>159</v>
      </c>
      <c r="C79" s="4">
        <v>6252.9</v>
      </c>
      <c r="D79" s="48"/>
      <c r="E79" s="178">
        <v>6452.6</v>
      </c>
      <c r="F79" s="30"/>
      <c r="K79" s="34"/>
      <c r="L79" s="34"/>
      <c r="R79" t="s">
        <v>172</v>
      </c>
      <c r="S79">
        <v>300531865</v>
      </c>
      <c r="T79" t="s">
        <v>1</v>
      </c>
      <c r="U79" t="s">
        <v>446</v>
      </c>
      <c r="V79" s="67" t="s">
        <v>532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24.75" x14ac:dyDescent="0.25">
      <c r="A80" s="30"/>
      <c r="B80" s="188" t="s">
        <v>161</v>
      </c>
      <c r="C80" s="4"/>
      <c r="D80" s="48"/>
      <c r="E80" s="178"/>
      <c r="F80" s="30"/>
      <c r="K80" s="34"/>
      <c r="L80" s="34"/>
      <c r="R80" t="s">
        <v>168</v>
      </c>
      <c r="S80">
        <v>163994426</v>
      </c>
      <c r="T80" t="s">
        <v>1</v>
      </c>
      <c r="U80" t="s">
        <v>430</v>
      </c>
      <c r="V80" s="34" t="s">
        <v>532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5" x14ac:dyDescent="0.25">
      <c r="A81" s="30"/>
      <c r="B81" s="188" t="s">
        <v>163</v>
      </c>
      <c r="C81" s="4"/>
      <c r="D81" s="48"/>
      <c r="E81" s="178"/>
      <c r="F81" s="30"/>
      <c r="K81" s="34"/>
      <c r="L81" s="34"/>
      <c r="R81" t="s">
        <v>170</v>
      </c>
      <c r="S81">
        <v>163994611</v>
      </c>
      <c r="T81" t="s">
        <v>1</v>
      </c>
      <c r="U81" t="s">
        <v>48</v>
      </c>
      <c r="V81" s="34" t="s">
        <v>532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5" x14ac:dyDescent="0.25">
      <c r="A82" s="30"/>
      <c r="B82" s="188" t="s">
        <v>165</v>
      </c>
      <c r="C82" s="4"/>
      <c r="D82" s="48"/>
      <c r="E82" s="178"/>
      <c r="F82" s="30"/>
      <c r="K82" s="34"/>
      <c r="L82" s="34"/>
      <c r="R82" t="s">
        <v>174</v>
      </c>
      <c r="S82">
        <v>164294882</v>
      </c>
      <c r="T82" t="s">
        <v>1</v>
      </c>
      <c r="U82" t="s">
        <v>432</v>
      </c>
      <c r="V82" s="34" t="s">
        <v>532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5" x14ac:dyDescent="0.25">
      <c r="A83" s="30"/>
      <c r="B83" s="188" t="s">
        <v>167</v>
      </c>
      <c r="C83" s="4"/>
      <c r="D83" s="48"/>
      <c r="E83" s="178"/>
      <c r="F83" s="30"/>
      <c r="K83" s="34"/>
      <c r="L83" s="34"/>
      <c r="R83" t="s">
        <v>176</v>
      </c>
      <c r="S83">
        <v>164742773</v>
      </c>
      <c r="T83" t="s">
        <v>1</v>
      </c>
      <c r="U83" t="s">
        <v>48</v>
      </c>
      <c r="V83" s="34" t="s">
        <v>555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s="67" customFormat="1" ht="15" x14ac:dyDescent="0.25">
      <c r="A84" s="30"/>
      <c r="B84" s="188" t="s">
        <v>169</v>
      </c>
      <c r="C84" s="4"/>
      <c r="D84" s="48"/>
      <c r="E84" s="178"/>
      <c r="F84" s="30"/>
      <c r="H84" s="34"/>
      <c r="K84" s="34"/>
      <c r="L84" s="34"/>
      <c r="R84" t="s">
        <v>177</v>
      </c>
      <c r="S84">
        <v>164702526</v>
      </c>
      <c r="T84" t="s">
        <v>1</v>
      </c>
      <c r="U84" t="s">
        <v>446</v>
      </c>
      <c r="V84" s="34" t="s">
        <v>555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5" x14ac:dyDescent="0.25">
      <c r="A85" s="30"/>
      <c r="B85" s="189" t="s">
        <v>171</v>
      </c>
      <c r="C85" s="4"/>
      <c r="D85" s="48"/>
      <c r="E85" s="178"/>
      <c r="F85" s="30"/>
      <c r="I85" s="34"/>
      <c r="J85" s="34"/>
      <c r="K85" s="34"/>
      <c r="L85" s="34"/>
      <c r="R85" t="s">
        <v>179</v>
      </c>
      <c r="S85">
        <v>164702145</v>
      </c>
      <c r="T85" t="s">
        <v>1</v>
      </c>
      <c r="U85" t="s">
        <v>430</v>
      </c>
      <c r="V85" s="34" t="s">
        <v>555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5" x14ac:dyDescent="0.25">
      <c r="A86" s="30"/>
      <c r="B86" s="188" t="s">
        <v>173</v>
      </c>
      <c r="C86" s="4">
        <v>-313.8</v>
      </c>
      <c r="D86" s="48"/>
      <c r="E86" s="178">
        <v>-825.9</v>
      </c>
      <c r="F86" s="30"/>
      <c r="K86" s="34"/>
      <c r="L86" s="34"/>
      <c r="M86" s="34"/>
      <c r="N86" s="34"/>
      <c r="O86" s="34"/>
      <c r="P86" s="34"/>
      <c r="Q86" s="34"/>
      <c r="R86" t="s">
        <v>182</v>
      </c>
      <c r="S86">
        <v>305925522</v>
      </c>
      <c r="T86" t="s">
        <v>1</v>
      </c>
      <c r="U86" t="s">
        <v>446</v>
      </c>
      <c r="V86" s="34" t="s">
        <v>540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5" x14ac:dyDescent="0.25">
      <c r="A87" s="30"/>
      <c r="B87" s="165" t="s">
        <v>175</v>
      </c>
      <c r="C87" s="46">
        <f>SUM(C78,C80:C84,C86:C86)</f>
        <v>5939.0999999999995</v>
      </c>
      <c r="D87" s="34"/>
      <c r="E87" s="180">
        <f>SUM(E78,E80:E84,E86:E86)</f>
        <v>5626.7000000000007</v>
      </c>
      <c r="F87" s="30"/>
      <c r="K87" s="34"/>
      <c r="L87" s="34"/>
      <c r="R87" t="s">
        <v>180</v>
      </c>
      <c r="S87">
        <v>165219441</v>
      </c>
      <c r="T87" t="s">
        <v>1</v>
      </c>
      <c r="U87" t="s">
        <v>432</v>
      </c>
      <c r="V87" s="34" t="s">
        <v>540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5" x14ac:dyDescent="0.25">
      <c r="A88" s="30"/>
      <c r="B88" s="162"/>
      <c r="C88" s="47"/>
      <c r="D88" s="34"/>
      <c r="E88" s="181"/>
      <c r="F88" s="30"/>
      <c r="G88" s="34"/>
      <c r="K88" s="34"/>
      <c r="L88" s="34"/>
      <c r="R88" t="s">
        <v>183</v>
      </c>
      <c r="S88">
        <v>165171377</v>
      </c>
      <c r="T88" t="s">
        <v>1</v>
      </c>
      <c r="U88" t="s">
        <v>430</v>
      </c>
      <c r="V88" s="34" t="s">
        <v>540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s="67" customFormat="1" ht="15" x14ac:dyDescent="0.25">
      <c r="A89" s="30"/>
      <c r="B89" s="165" t="s">
        <v>178</v>
      </c>
      <c r="C89" s="11">
        <v>25027.3</v>
      </c>
      <c r="D89" s="58"/>
      <c r="E89" s="190">
        <v>24542.9</v>
      </c>
      <c r="F89" s="30"/>
      <c r="G89" s="34"/>
      <c r="H89" s="34"/>
      <c r="K89" s="34"/>
      <c r="L89" s="34"/>
      <c r="R89" t="s">
        <v>185</v>
      </c>
      <c r="S89">
        <v>251168030</v>
      </c>
      <c r="T89" t="s">
        <v>1</v>
      </c>
      <c r="U89" t="s">
        <v>48</v>
      </c>
      <c r="V89" s="34" t="s">
        <v>557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s="67" customFormat="1" ht="15" x14ac:dyDescent="0.25">
      <c r="A90" s="30"/>
      <c r="B90" s="165"/>
      <c r="C90" s="47"/>
      <c r="D90" s="34"/>
      <c r="E90" s="181"/>
      <c r="F90" s="30"/>
      <c r="H90" s="34"/>
      <c r="I90" s="34"/>
      <c r="J90" s="34"/>
      <c r="K90" s="34"/>
      <c r="L90" s="34"/>
      <c r="R90" t="s">
        <v>191</v>
      </c>
      <c r="S90">
        <v>151005356</v>
      </c>
      <c r="T90" t="s">
        <v>1</v>
      </c>
      <c r="U90" t="s">
        <v>446</v>
      </c>
      <c r="V90" s="67" t="s">
        <v>557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5" x14ac:dyDescent="0.25">
      <c r="B91" s="165" t="s">
        <v>181</v>
      </c>
      <c r="C91" s="5"/>
      <c r="D91" s="49"/>
      <c r="E91" s="174"/>
      <c r="F91" s="30"/>
      <c r="R91" t="s">
        <v>187</v>
      </c>
      <c r="S91">
        <v>151425755</v>
      </c>
      <c r="T91" t="s">
        <v>1</v>
      </c>
      <c r="U91" t="s">
        <v>432</v>
      </c>
      <c r="V91" s="67" t="s">
        <v>557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s="67" customFormat="1" ht="15" x14ac:dyDescent="0.25">
      <c r="A92" s="30"/>
      <c r="B92" s="162"/>
      <c r="C92" s="47"/>
      <c r="D92" s="34"/>
      <c r="E92" s="181"/>
      <c r="F92" s="30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t="s">
        <v>189</v>
      </c>
      <c r="S92">
        <v>151104226</v>
      </c>
      <c r="T92" t="s">
        <v>1</v>
      </c>
      <c r="U92" t="s">
        <v>430</v>
      </c>
      <c r="V92" s="34" t="s">
        <v>557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s="67" customFormat="1" ht="15" x14ac:dyDescent="0.25">
      <c r="A93" s="30"/>
      <c r="B93" s="171" t="s">
        <v>184</v>
      </c>
      <c r="C93" s="24">
        <v>1200.9000000000001</v>
      </c>
      <c r="D93" s="48"/>
      <c r="E93" s="178">
        <v>2246.6999999999998</v>
      </c>
      <c r="F93" s="30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t="s">
        <v>193</v>
      </c>
      <c r="S93">
        <v>151479265</v>
      </c>
      <c r="T93" t="s">
        <v>1</v>
      </c>
      <c r="U93" t="s">
        <v>433</v>
      </c>
      <c r="V93" s="34" t="s">
        <v>557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s="67" customFormat="1" ht="15" x14ac:dyDescent="0.25">
      <c r="A94" s="30"/>
      <c r="B94" s="191" t="s">
        <v>511</v>
      </c>
      <c r="C94" s="11"/>
      <c r="D94" s="48"/>
      <c r="E94" s="178"/>
      <c r="F94" s="30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t="s">
        <v>201</v>
      </c>
      <c r="S94">
        <v>166552032</v>
      </c>
      <c r="T94" t="s">
        <v>1</v>
      </c>
      <c r="U94" t="s">
        <v>48</v>
      </c>
      <c r="V94" s="67" t="s">
        <v>558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s="67" customFormat="1" ht="12.75" customHeight="1" x14ac:dyDescent="0.25">
      <c r="A95" s="30"/>
      <c r="B95" s="191" t="s">
        <v>186</v>
      </c>
      <c r="C95" s="4">
        <v>407.6</v>
      </c>
      <c r="D95" s="48"/>
      <c r="E95" s="178">
        <v>1257.0999999999999</v>
      </c>
      <c r="F95" s="30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t="s">
        <v>202</v>
      </c>
      <c r="S95">
        <v>166445258</v>
      </c>
      <c r="T95" t="s">
        <v>1</v>
      </c>
      <c r="U95" t="s">
        <v>446</v>
      </c>
      <c r="V95" s="67" t="s">
        <v>558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ht="13.5" customHeight="1" x14ac:dyDescent="0.25">
      <c r="B96" s="171" t="s">
        <v>188</v>
      </c>
      <c r="C96" s="4">
        <v>868.2</v>
      </c>
      <c r="D96" s="48"/>
      <c r="E96" s="178">
        <v>1374.6</v>
      </c>
      <c r="F96" s="30"/>
      <c r="H96" s="67"/>
      <c r="R96" t="s">
        <v>195</v>
      </c>
      <c r="S96">
        <v>166901968</v>
      </c>
      <c r="T96" t="s">
        <v>1</v>
      </c>
      <c r="U96" t="s">
        <v>432</v>
      </c>
      <c r="V96" s="67" t="s">
        <v>558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ht="13.5" customHeight="1" x14ac:dyDescent="0.25">
      <c r="B97" s="191" t="s">
        <v>511</v>
      </c>
      <c r="C97" s="4">
        <v>248.2</v>
      </c>
      <c r="D97" s="48"/>
      <c r="E97" s="178">
        <v>752.1</v>
      </c>
      <c r="F97" s="30"/>
      <c r="H97" s="67"/>
      <c r="R97" t="s">
        <v>196</v>
      </c>
      <c r="S97">
        <v>166486116</v>
      </c>
      <c r="T97" t="s">
        <v>1</v>
      </c>
      <c r="U97" t="s">
        <v>430</v>
      </c>
      <c r="V97" s="34" t="s">
        <v>558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ht="12.75" customHeight="1" x14ac:dyDescent="0.25">
      <c r="B98" s="191" t="s">
        <v>190</v>
      </c>
      <c r="C98" s="4"/>
      <c r="D98" s="48"/>
      <c r="E98" s="178"/>
      <c r="F98" s="30"/>
      <c r="H98" s="67"/>
      <c r="I98" s="67"/>
      <c r="J98" s="67"/>
      <c r="R98" t="s">
        <v>199</v>
      </c>
      <c r="S98">
        <v>166576994</v>
      </c>
      <c r="T98" t="s">
        <v>1</v>
      </c>
      <c r="U98" t="s">
        <v>446</v>
      </c>
      <c r="V98" s="34" t="s">
        <v>558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ht="14.25" customHeight="1" x14ac:dyDescent="0.25">
      <c r="B99" s="241" t="s">
        <v>192</v>
      </c>
      <c r="C99" s="24"/>
      <c r="D99" s="48"/>
      <c r="E99" s="178"/>
      <c r="F99" s="30"/>
      <c r="H99" s="67"/>
      <c r="I99" s="67"/>
      <c r="J99" s="67"/>
      <c r="M99" s="67"/>
      <c r="N99" s="67"/>
      <c r="O99" s="67"/>
      <c r="P99" s="67"/>
      <c r="Q99" s="67"/>
      <c r="R99" t="s">
        <v>198</v>
      </c>
      <c r="S99">
        <v>171780190</v>
      </c>
      <c r="T99" t="s">
        <v>1</v>
      </c>
      <c r="U99" t="s">
        <v>433</v>
      </c>
      <c r="V99" s="34" t="s">
        <v>558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ht="15" x14ac:dyDescent="0.25">
      <c r="B100" s="165" t="s">
        <v>194</v>
      </c>
      <c r="C100" s="46">
        <f>SUM(C93,C96)</f>
        <v>2069.1000000000004</v>
      </c>
      <c r="D100" s="34"/>
      <c r="E100" s="180">
        <f>SUM(E93,E96)</f>
        <v>3621.2999999999997</v>
      </c>
      <c r="F100" s="30"/>
      <c r="H100" s="67"/>
      <c r="I100" s="67"/>
      <c r="J100" s="67"/>
      <c r="M100" s="67"/>
      <c r="N100" s="67"/>
      <c r="O100" s="67"/>
      <c r="P100" s="67"/>
      <c r="Q100" s="67"/>
      <c r="R100" t="s">
        <v>205</v>
      </c>
      <c r="S100">
        <v>167610175</v>
      </c>
      <c r="T100" t="s">
        <v>1</v>
      </c>
      <c r="U100" t="s">
        <v>432</v>
      </c>
      <c r="V100" s="67" t="s">
        <v>559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5" x14ac:dyDescent="0.25">
      <c r="B101" s="165"/>
      <c r="C101" s="46"/>
      <c r="D101" s="34"/>
      <c r="E101" s="180"/>
      <c r="F101" s="30"/>
      <c r="H101" s="67"/>
      <c r="I101" s="67"/>
      <c r="J101" s="67"/>
      <c r="M101" s="67"/>
      <c r="N101" s="67"/>
      <c r="O101" s="67"/>
      <c r="P101" s="67"/>
      <c r="Q101" s="67"/>
      <c r="R101" t="s">
        <v>204</v>
      </c>
      <c r="S101">
        <v>167520735</v>
      </c>
      <c r="T101" t="s">
        <v>1</v>
      </c>
      <c r="U101" t="s">
        <v>48</v>
      </c>
      <c r="V101" s="34" t="s">
        <v>559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ht="15" x14ac:dyDescent="0.25">
      <c r="B102" s="165" t="s">
        <v>197</v>
      </c>
      <c r="C102" s="11">
        <v>21</v>
      </c>
      <c r="D102" s="49"/>
      <c r="E102" s="185">
        <v>21.9</v>
      </c>
      <c r="F102" s="30"/>
      <c r="I102" s="67"/>
      <c r="J102" s="67"/>
      <c r="M102" s="67"/>
      <c r="N102" s="67"/>
      <c r="O102" s="67"/>
      <c r="P102" s="67"/>
      <c r="Q102" s="67"/>
      <c r="R102" t="s">
        <v>207</v>
      </c>
      <c r="S102">
        <v>167500661</v>
      </c>
      <c r="T102" t="s">
        <v>1</v>
      </c>
      <c r="U102" t="s">
        <v>446</v>
      </c>
      <c r="V102" s="34" t="s">
        <v>559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5" x14ac:dyDescent="0.25">
      <c r="A103" s="30"/>
      <c r="B103" s="165"/>
      <c r="C103" s="46"/>
      <c r="D103" s="34"/>
      <c r="E103" s="180"/>
      <c r="F103" s="30"/>
      <c r="I103" s="34"/>
      <c r="J103" s="34"/>
      <c r="K103" s="34"/>
      <c r="L103" s="34"/>
      <c r="R103" t="s">
        <v>208</v>
      </c>
      <c r="S103">
        <v>167524751</v>
      </c>
      <c r="T103" t="s">
        <v>1</v>
      </c>
      <c r="U103" t="s">
        <v>430</v>
      </c>
      <c r="V103" s="34" t="s">
        <v>559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5" x14ac:dyDescent="0.25">
      <c r="A104" s="30"/>
      <c r="B104" s="165" t="s">
        <v>200</v>
      </c>
      <c r="C104" s="11"/>
      <c r="D104" s="49"/>
      <c r="E104" s="178"/>
      <c r="F104" s="30"/>
      <c r="K104" s="34"/>
      <c r="L104" s="34"/>
      <c r="M104" s="34"/>
      <c r="N104" s="34"/>
      <c r="O104" s="34"/>
      <c r="P104" s="34"/>
      <c r="Q104" s="34"/>
      <c r="R104" t="s">
        <v>439</v>
      </c>
      <c r="S104">
        <v>305727145</v>
      </c>
      <c r="T104" t="s">
        <v>18</v>
      </c>
      <c r="U104" t="s">
        <v>446</v>
      </c>
      <c r="V104" s="34" t="s">
        <v>531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s="67" customFormat="1" ht="15" x14ac:dyDescent="0.25">
      <c r="A105" s="30"/>
      <c r="B105" s="159"/>
      <c r="C105" s="47"/>
      <c r="D105" s="34"/>
      <c r="E105" s="181"/>
      <c r="F105" s="30"/>
      <c r="K105" s="34"/>
      <c r="L105" s="34"/>
      <c r="R105" t="s">
        <v>211</v>
      </c>
      <c r="S105">
        <v>152768582</v>
      </c>
      <c r="T105" t="s">
        <v>1</v>
      </c>
      <c r="U105" t="s">
        <v>432</v>
      </c>
      <c r="V105" s="34" t="s">
        <v>531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s="67" customFormat="1" ht="12.75" customHeight="1" x14ac:dyDescent="0.25">
      <c r="A106" s="30"/>
      <c r="B106" s="165" t="s">
        <v>203</v>
      </c>
      <c r="C106" s="46">
        <f>SUM(C87,C89,C91,C100,C102,C104)</f>
        <v>33056.5</v>
      </c>
      <c r="D106" s="34"/>
      <c r="E106" s="180">
        <f>SUM(E87,E89,E91,E100,E102,E104)</f>
        <v>33812.800000000003</v>
      </c>
      <c r="F106" s="30"/>
      <c r="H106" s="34"/>
      <c r="K106" s="34"/>
      <c r="L106" s="34"/>
      <c r="R106" t="s">
        <v>210</v>
      </c>
      <c r="S106">
        <v>152703524</v>
      </c>
      <c r="T106" t="s">
        <v>1</v>
      </c>
      <c r="U106" t="s">
        <v>446</v>
      </c>
      <c r="V106" s="67" t="s">
        <v>531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s="67" customFormat="1" ht="15" x14ac:dyDescent="0.25">
      <c r="A107" s="30"/>
      <c r="B107" s="165"/>
      <c r="C107" s="50"/>
      <c r="D107" s="34"/>
      <c r="E107" s="192"/>
      <c r="F107" s="30"/>
      <c r="H107" s="34"/>
      <c r="I107" s="34"/>
      <c r="J107" s="34"/>
      <c r="K107" s="34"/>
      <c r="L107" s="34"/>
      <c r="R107" t="s">
        <v>213</v>
      </c>
      <c r="S107">
        <v>152767676</v>
      </c>
      <c r="T107" t="s">
        <v>1</v>
      </c>
      <c r="U107" t="s">
        <v>430</v>
      </c>
      <c r="V107" s="34" t="s">
        <v>531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4.25" customHeight="1" x14ac:dyDescent="0.25">
      <c r="B108" s="165" t="s">
        <v>206</v>
      </c>
      <c r="C108" s="51" t="str">
        <f>IF(ROUND((C76-C106)/2,1)=0,"Balansas",C76-C106)</f>
        <v>Balansas</v>
      </c>
      <c r="D108" s="34"/>
      <c r="E108" s="193" t="str">
        <f>IF(ROUND((E76-E106)/2,1)=0,"Balansas",E76-E106)</f>
        <v>Balansas</v>
      </c>
      <c r="F108" s="30"/>
      <c r="R108" t="s">
        <v>216</v>
      </c>
      <c r="S108">
        <v>177390158</v>
      </c>
      <c r="T108" t="s">
        <v>1</v>
      </c>
      <c r="U108" t="s">
        <v>446</v>
      </c>
      <c r="V108" s="34" t="s">
        <v>560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s="67" customFormat="1" ht="15" x14ac:dyDescent="0.25">
      <c r="A109" s="30"/>
      <c r="B109" s="159"/>
      <c r="C109" s="34"/>
      <c r="D109" s="34"/>
      <c r="E109" s="176"/>
      <c r="F109" s="30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t="s">
        <v>224</v>
      </c>
      <c r="S109">
        <v>167900463</v>
      </c>
      <c r="T109" t="s">
        <v>11</v>
      </c>
      <c r="U109" t="s">
        <v>48</v>
      </c>
      <c r="V109" s="34" t="s">
        <v>521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s="67" customFormat="1" ht="15" x14ac:dyDescent="0.25">
      <c r="A110" s="30"/>
      <c r="B110" s="194" t="s">
        <v>209</v>
      </c>
      <c r="C110" s="56"/>
      <c r="D110" s="49"/>
      <c r="E110" s="195"/>
      <c r="F110" s="30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t="s">
        <v>219</v>
      </c>
      <c r="S110">
        <v>167904337</v>
      </c>
      <c r="T110" t="s">
        <v>1</v>
      </c>
      <c r="U110" t="s">
        <v>446</v>
      </c>
      <c r="V110" s="34" t="s">
        <v>521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s="67" customFormat="1" ht="15" x14ac:dyDescent="0.25">
      <c r="A111" s="30"/>
      <c r="B111" s="159"/>
      <c r="C111" s="34"/>
      <c r="D111" s="34"/>
      <c r="E111" s="176"/>
      <c r="F111" s="30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t="s">
        <v>221</v>
      </c>
      <c r="S111">
        <v>167909640</v>
      </c>
      <c r="T111" t="s">
        <v>1</v>
      </c>
      <c r="U111" t="s">
        <v>432</v>
      </c>
      <c r="V111" s="34" t="s">
        <v>521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x14ac:dyDescent="0.25">
      <c r="B112" s="162"/>
      <c r="C112" s="442" t="s">
        <v>87</v>
      </c>
      <c r="D112" s="442"/>
      <c r="E112" s="443"/>
      <c r="F112" s="30"/>
      <c r="R112" t="s">
        <v>223</v>
      </c>
      <c r="S112">
        <v>167922698</v>
      </c>
      <c r="T112" t="s">
        <v>1</v>
      </c>
      <c r="U112" t="s">
        <v>430</v>
      </c>
      <c r="V112" s="34" t="s">
        <v>521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27" customHeight="1" thickBot="1" x14ac:dyDescent="0.3">
      <c r="B113" s="160" t="s">
        <v>212</v>
      </c>
      <c r="C113" s="213" t="str">
        <f>C41</f>
        <v>Praėjęs ataskaitinis laikotarpis 2021 m.</v>
      </c>
      <c r="D113" s="37"/>
      <c r="E113" s="214" t="str">
        <f>E41</f>
        <v>Ataskaitinis laikotarpis 2022 m.</v>
      </c>
      <c r="F113" s="30"/>
      <c r="R113" t="s">
        <v>514</v>
      </c>
      <c r="S113" s="133">
        <v>304942928</v>
      </c>
      <c r="T113" t="s">
        <v>18</v>
      </c>
      <c r="U113" t="s">
        <v>446</v>
      </c>
      <c r="V113" s="34" t="s">
        <v>535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24.75" x14ac:dyDescent="0.25">
      <c r="B114" s="196" t="s">
        <v>214</v>
      </c>
      <c r="C114" s="244">
        <v>337.5</v>
      </c>
      <c r="D114" s="49"/>
      <c r="E114" s="246">
        <v>356.8</v>
      </c>
      <c r="F114" s="30"/>
      <c r="H114" s="34" t="s">
        <v>215</v>
      </c>
      <c r="R114" t="s">
        <v>513</v>
      </c>
      <c r="S114" s="133">
        <v>152492671</v>
      </c>
      <c r="T114" t="s">
        <v>1</v>
      </c>
      <c r="U114" t="s">
        <v>446</v>
      </c>
      <c r="V114" s="34" t="s">
        <v>535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7.25" customHeight="1" x14ac:dyDescent="0.25">
      <c r="B115" s="196" t="s">
        <v>217</v>
      </c>
      <c r="C115" s="290">
        <v>1009.8</v>
      </c>
      <c r="D115" s="34"/>
      <c r="E115" s="290">
        <v>2131</v>
      </c>
      <c r="F115" s="30"/>
      <c r="H115" s="34" t="s">
        <v>218</v>
      </c>
      <c r="R115" t="s">
        <v>226</v>
      </c>
      <c r="S115">
        <v>152409729</v>
      </c>
      <c r="T115" t="s">
        <v>1</v>
      </c>
      <c r="U115" t="s">
        <v>446</v>
      </c>
      <c r="V115" s="34" t="s">
        <v>535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12.6" customHeight="1" x14ac:dyDescent="0.25">
      <c r="B116" s="197" t="s">
        <v>220</v>
      </c>
      <c r="C116" s="290">
        <v>-313.8</v>
      </c>
      <c r="D116" s="34"/>
      <c r="E116" s="245">
        <v>-512</v>
      </c>
      <c r="F116" s="30"/>
      <c r="R116" t="s">
        <v>227</v>
      </c>
      <c r="S116">
        <v>152697886</v>
      </c>
      <c r="T116" t="s">
        <v>1</v>
      </c>
      <c r="U116" t="s">
        <v>432</v>
      </c>
      <c r="V116" s="34" t="s">
        <v>535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24.75" x14ac:dyDescent="0.25">
      <c r="B117" s="198" t="s">
        <v>222</v>
      </c>
      <c r="C117" s="290"/>
      <c r="D117" s="48"/>
      <c r="E117" s="178"/>
      <c r="F117" s="30"/>
      <c r="R117" t="s">
        <v>225</v>
      </c>
      <c r="S117">
        <v>152447391</v>
      </c>
      <c r="T117" t="s">
        <v>1</v>
      </c>
      <c r="U117" t="s">
        <v>430</v>
      </c>
      <c r="V117" s="34" t="s">
        <v>535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15" x14ac:dyDescent="0.25">
      <c r="B118" s="198"/>
      <c r="C118" s="34"/>
      <c r="D118" s="34"/>
      <c r="E118" s="176"/>
      <c r="F118" s="30"/>
      <c r="R118" t="s">
        <v>235</v>
      </c>
      <c r="S118">
        <v>147146714</v>
      </c>
      <c r="T118" t="s">
        <v>11</v>
      </c>
      <c r="U118" t="s">
        <v>446</v>
      </c>
      <c r="V118" s="34" t="s">
        <v>522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27" customHeight="1" thickBot="1" x14ac:dyDescent="0.3">
      <c r="B119" s="160" t="s">
        <v>228</v>
      </c>
      <c r="C119" s="213" t="str">
        <f>C41</f>
        <v>Praėjęs ataskaitinis laikotarpis 2021 m.</v>
      </c>
      <c r="D119" s="37"/>
      <c r="E119" s="214" t="str">
        <f>E41</f>
        <v>Ataskaitinis laikotarpis 2022 m.</v>
      </c>
      <c r="F119" s="30"/>
      <c r="R119" t="s">
        <v>515</v>
      </c>
      <c r="S119" s="133">
        <v>147248313</v>
      </c>
      <c r="T119" t="s">
        <v>11</v>
      </c>
      <c r="U119" t="s">
        <v>432</v>
      </c>
      <c r="V119" s="34" t="s">
        <v>522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5" x14ac:dyDescent="0.25">
      <c r="B120" s="200" t="s">
        <v>229</v>
      </c>
      <c r="C120" s="60">
        <v>66</v>
      </c>
      <c r="D120" s="134"/>
      <c r="E120" s="201">
        <v>62</v>
      </c>
      <c r="F120" s="30"/>
      <c r="R120" t="s">
        <v>231</v>
      </c>
      <c r="S120">
        <v>247025610</v>
      </c>
      <c r="T120" t="s">
        <v>11</v>
      </c>
      <c r="U120" t="s">
        <v>446</v>
      </c>
      <c r="V120" s="34" t="s">
        <v>522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15" x14ac:dyDescent="0.25">
      <c r="B121" s="202" t="s">
        <v>230</v>
      </c>
      <c r="C121" s="61">
        <v>3</v>
      </c>
      <c r="D121" s="48"/>
      <c r="E121" s="178">
        <v>3</v>
      </c>
      <c r="F121" s="30"/>
      <c r="R121" t="s">
        <v>516</v>
      </c>
      <c r="S121" s="133">
        <v>147104754</v>
      </c>
      <c r="T121" t="s">
        <v>1</v>
      </c>
      <c r="U121" t="s">
        <v>430</v>
      </c>
      <c r="V121" s="67" t="s">
        <v>522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5" x14ac:dyDescent="0.25">
      <c r="B122" s="200" t="s">
        <v>232</v>
      </c>
      <c r="C122" s="61"/>
      <c r="D122" s="34"/>
      <c r="E122" s="190"/>
      <c r="F122" s="30"/>
      <c r="R122" t="s">
        <v>239</v>
      </c>
      <c r="S122">
        <v>247737020</v>
      </c>
      <c r="T122" t="s">
        <v>1</v>
      </c>
      <c r="U122" t="s">
        <v>446</v>
      </c>
      <c r="V122" s="67" t="s">
        <v>522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25.5" thickBot="1" x14ac:dyDescent="0.3">
      <c r="B123" s="203" t="s">
        <v>234</v>
      </c>
      <c r="C123" s="117"/>
      <c r="D123" s="59"/>
      <c r="E123" s="204"/>
      <c r="F123" s="30"/>
      <c r="R123" t="s">
        <v>233</v>
      </c>
      <c r="S123">
        <v>147024322</v>
      </c>
      <c r="T123" t="s">
        <v>1</v>
      </c>
      <c r="U123" t="s">
        <v>48</v>
      </c>
      <c r="V123" s="34" t="s">
        <v>522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5.75" thickBot="1" x14ac:dyDescent="0.3">
      <c r="B124" s="160" t="s">
        <v>236</v>
      </c>
      <c r="C124" s="37"/>
      <c r="D124" s="37"/>
      <c r="E124" s="161"/>
      <c r="F124" s="30"/>
      <c r="R124" t="s">
        <v>240</v>
      </c>
      <c r="S124">
        <v>147146333</v>
      </c>
      <c r="T124" t="s">
        <v>1</v>
      </c>
      <c r="U124" t="s">
        <v>446</v>
      </c>
      <c r="V124" s="34" t="s">
        <v>522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86.25" customHeight="1" x14ac:dyDescent="0.25">
      <c r="B125" s="206" t="s">
        <v>238</v>
      </c>
      <c r="C125" s="432"/>
      <c r="D125" s="432"/>
      <c r="E125" s="433"/>
      <c r="F125" s="30"/>
      <c r="R125" t="s">
        <v>237</v>
      </c>
      <c r="S125">
        <v>147026330</v>
      </c>
      <c r="T125" t="s">
        <v>1</v>
      </c>
      <c r="U125" t="s">
        <v>446</v>
      </c>
      <c r="V125" s="34" t="s">
        <v>522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14.25" customHeight="1" thickBot="1" x14ac:dyDescent="0.3">
      <c r="B126" s="238"/>
      <c r="C126" s="53"/>
      <c r="D126" s="53"/>
      <c r="E126" s="239"/>
      <c r="F126" s="30"/>
      <c r="R126" t="s">
        <v>241</v>
      </c>
      <c r="S126">
        <v>300127004</v>
      </c>
      <c r="T126" t="s">
        <v>1</v>
      </c>
      <c r="U126" t="s">
        <v>433</v>
      </c>
      <c r="V126" s="34" t="s">
        <v>522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5" x14ac:dyDescent="0.25">
      <c r="B127" s="205"/>
      <c r="C127" s="34"/>
      <c r="D127" s="34"/>
      <c r="E127" s="176"/>
      <c r="F127" s="30"/>
      <c r="R127" t="s">
        <v>246</v>
      </c>
      <c r="S127">
        <v>169139957</v>
      </c>
      <c r="T127" t="s">
        <v>1</v>
      </c>
      <c r="U127" t="s">
        <v>48</v>
      </c>
      <c r="V127" s="34" t="s">
        <v>561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23.25" hidden="1" customHeight="1" x14ac:dyDescent="0.25">
      <c r="B128" s="159"/>
      <c r="C128" s="34"/>
      <c r="D128" s="34"/>
      <c r="E128" s="176"/>
      <c r="F128" s="30"/>
      <c r="R128" t="s">
        <v>252</v>
      </c>
      <c r="S128">
        <v>271042320</v>
      </c>
      <c r="T128" t="s">
        <v>18</v>
      </c>
      <c r="U128" t="s">
        <v>446</v>
      </c>
      <c r="V128" s="34" t="s">
        <v>562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2:51" ht="12" customHeight="1" x14ac:dyDescent="0.25">
      <c r="B129" s="144" t="s">
        <v>243</v>
      </c>
      <c r="C129" s="83"/>
      <c r="D129" s="83"/>
      <c r="E129" s="207"/>
      <c r="F129" s="30"/>
      <c r="R129" t="s">
        <v>250</v>
      </c>
      <c r="S129">
        <v>169176222</v>
      </c>
      <c r="T129" t="s">
        <v>1</v>
      </c>
      <c r="U129" t="s">
        <v>446</v>
      </c>
      <c r="V129" s="34" t="s">
        <v>561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2:51" ht="15" customHeight="1" x14ac:dyDescent="0.25">
      <c r="B130" s="159" t="s">
        <v>245</v>
      </c>
      <c r="C130" s="438" t="s">
        <v>591</v>
      </c>
      <c r="D130" s="438"/>
      <c r="E130" s="439"/>
      <c r="F130" s="30"/>
      <c r="R130" t="s">
        <v>248</v>
      </c>
      <c r="S130">
        <v>169167554</v>
      </c>
      <c r="T130" t="s">
        <v>1</v>
      </c>
      <c r="U130" t="s">
        <v>446</v>
      </c>
      <c r="V130" s="34" t="s">
        <v>561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2:51" ht="16.5" customHeight="1" x14ac:dyDescent="0.25">
      <c r="B131" s="159" t="s">
        <v>247</v>
      </c>
      <c r="C131" s="440" t="s">
        <v>589</v>
      </c>
      <c r="D131" s="440"/>
      <c r="E131" s="441"/>
      <c r="F131" s="30"/>
      <c r="R131" t="s">
        <v>244</v>
      </c>
      <c r="S131">
        <v>169236961</v>
      </c>
      <c r="T131" t="s">
        <v>1</v>
      </c>
      <c r="U131" t="s">
        <v>430</v>
      </c>
      <c r="V131" s="34" t="s">
        <v>561</v>
      </c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2:51" ht="15" customHeight="1" x14ac:dyDescent="0.25">
      <c r="B132" s="208" t="s">
        <v>249</v>
      </c>
      <c r="C132" s="428" t="s">
        <v>594</v>
      </c>
      <c r="D132" s="428"/>
      <c r="E132" s="429"/>
      <c r="F132" s="30"/>
      <c r="R132" t="s">
        <v>253</v>
      </c>
      <c r="S132">
        <v>269814430</v>
      </c>
      <c r="T132" t="s">
        <v>1</v>
      </c>
      <c r="U132" t="s">
        <v>48</v>
      </c>
      <c r="V132" s="34" t="s">
        <v>562</v>
      </c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2:51" ht="29.25" customHeight="1" x14ac:dyDescent="0.25">
      <c r="B133" s="209" t="s">
        <v>251</v>
      </c>
      <c r="C133" s="430"/>
      <c r="D133" s="430"/>
      <c r="E133" s="431"/>
      <c r="F133" s="30"/>
      <c r="R133" t="s">
        <v>254</v>
      </c>
      <c r="S133">
        <v>170535455</v>
      </c>
      <c r="T133" t="s">
        <v>1</v>
      </c>
      <c r="U133" t="s">
        <v>432</v>
      </c>
      <c r="V133" s="34" t="s">
        <v>562</v>
      </c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2:51" ht="15.75" thickBot="1" x14ac:dyDescent="0.3">
      <c r="B134" s="210"/>
      <c r="C134" s="211"/>
      <c r="D134" s="211"/>
      <c r="E134" s="212"/>
      <c r="F134" s="30"/>
      <c r="R134" t="s">
        <v>255</v>
      </c>
      <c r="S134">
        <v>169845485</v>
      </c>
      <c r="T134" t="s">
        <v>1</v>
      </c>
      <c r="U134" t="s">
        <v>430</v>
      </c>
      <c r="V134" s="34" t="s">
        <v>562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2:51" ht="15" x14ac:dyDescent="0.25">
      <c r="F135" s="30"/>
      <c r="G135" s="30"/>
      <c r="R135" t="s">
        <v>256</v>
      </c>
      <c r="S135">
        <v>170759250</v>
      </c>
      <c r="T135" t="s">
        <v>11</v>
      </c>
      <c r="U135" t="s">
        <v>432</v>
      </c>
      <c r="V135" s="34" t="s">
        <v>523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2:51" ht="15" x14ac:dyDescent="0.25">
      <c r="F136" s="30"/>
      <c r="G136" s="30"/>
      <c r="R136" t="s">
        <v>258</v>
      </c>
      <c r="S136">
        <v>170609076</v>
      </c>
      <c r="T136" t="s">
        <v>1</v>
      </c>
      <c r="U136" t="s">
        <v>446</v>
      </c>
      <c r="V136" s="34" t="s">
        <v>523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</row>
    <row r="137" spans="2:51" ht="15" x14ac:dyDescent="0.25">
      <c r="F137" s="30"/>
      <c r="G137" s="30"/>
      <c r="R137" t="s">
        <v>257</v>
      </c>
      <c r="S137">
        <v>170639781</v>
      </c>
      <c r="T137" t="s">
        <v>1</v>
      </c>
      <c r="U137" t="s">
        <v>430</v>
      </c>
      <c r="V137" s="34" t="s">
        <v>523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</row>
    <row r="138" spans="2:51" ht="15" x14ac:dyDescent="0.25">
      <c r="F138" s="30"/>
      <c r="G138" s="30"/>
      <c r="H138" s="30"/>
      <c r="I138" s="30"/>
      <c r="J138" s="30"/>
      <c r="K138" s="30"/>
      <c r="R138" t="s">
        <v>259</v>
      </c>
      <c r="S138">
        <v>171444859</v>
      </c>
      <c r="T138" t="s">
        <v>1</v>
      </c>
      <c r="U138" t="s">
        <v>432</v>
      </c>
      <c r="V138" s="34" t="s">
        <v>563</v>
      </c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</row>
    <row r="139" spans="2:51" ht="15" x14ac:dyDescent="0.25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t="s">
        <v>260</v>
      </c>
      <c r="S139">
        <v>171265176</v>
      </c>
      <c r="T139" t="s">
        <v>1</v>
      </c>
      <c r="U139" t="s">
        <v>430</v>
      </c>
      <c r="V139" s="34" t="s">
        <v>563</v>
      </c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</row>
    <row r="140" spans="2:51" ht="15" x14ac:dyDescent="0.25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t="s">
        <v>263</v>
      </c>
      <c r="S140">
        <v>172247665</v>
      </c>
      <c r="T140" t="s">
        <v>1</v>
      </c>
      <c r="U140" t="s">
        <v>48</v>
      </c>
      <c r="V140" s="34" t="s">
        <v>564</v>
      </c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</row>
    <row r="141" spans="2:51" ht="15" x14ac:dyDescent="0.25">
      <c r="F141" s="30"/>
      <c r="G141" s="30"/>
      <c r="L141" s="30"/>
      <c r="M141" s="30"/>
      <c r="N141" s="30"/>
      <c r="O141" s="30"/>
      <c r="P141" s="30"/>
      <c r="Q141" s="30"/>
      <c r="R141" t="s">
        <v>264</v>
      </c>
      <c r="S141">
        <v>172208281</v>
      </c>
      <c r="T141" t="s">
        <v>1</v>
      </c>
      <c r="U141" t="s">
        <v>446</v>
      </c>
      <c r="V141" s="34" t="s">
        <v>564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</row>
    <row r="142" spans="2:51" ht="15" x14ac:dyDescent="0.25">
      <c r="F142" s="30"/>
      <c r="G142" s="30"/>
      <c r="R142" t="s">
        <v>261</v>
      </c>
      <c r="S142">
        <v>172412113</v>
      </c>
      <c r="T142" t="s">
        <v>1</v>
      </c>
      <c r="U142" t="s">
        <v>432</v>
      </c>
      <c r="V142" s="34" t="s">
        <v>564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</row>
    <row r="143" spans="2:51" ht="15" x14ac:dyDescent="0.25">
      <c r="F143" s="30"/>
      <c r="G143" s="30"/>
      <c r="R143" t="s">
        <v>262</v>
      </c>
      <c r="S143">
        <v>172380181</v>
      </c>
      <c r="T143" t="s">
        <v>1</v>
      </c>
      <c r="U143" t="s">
        <v>430</v>
      </c>
      <c r="V143" s="34" t="s">
        <v>564</v>
      </c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2:51" ht="15" x14ac:dyDescent="0.25">
      <c r="F144" s="30"/>
      <c r="G144" s="30"/>
      <c r="R144" t="s">
        <v>265</v>
      </c>
      <c r="S144">
        <v>171668992</v>
      </c>
      <c r="T144" t="s">
        <v>1</v>
      </c>
      <c r="U144" t="s">
        <v>446</v>
      </c>
      <c r="V144" s="34" t="s">
        <v>565</v>
      </c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5" x14ac:dyDescent="0.25">
      <c r="F145" s="30"/>
      <c r="G145" s="30"/>
      <c r="R145" t="s">
        <v>268</v>
      </c>
      <c r="S145">
        <v>173000664</v>
      </c>
      <c r="T145" t="s">
        <v>11</v>
      </c>
      <c r="U145" t="s">
        <v>446</v>
      </c>
      <c r="V145" s="34" t="s">
        <v>524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5" x14ac:dyDescent="0.25">
      <c r="F146" s="30"/>
      <c r="G146" s="30"/>
      <c r="R146" t="s">
        <v>267</v>
      </c>
      <c r="S146">
        <v>173053453</v>
      </c>
      <c r="T146" t="s">
        <v>1</v>
      </c>
      <c r="U146" t="s">
        <v>48</v>
      </c>
      <c r="V146" s="34" t="s">
        <v>524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5" x14ac:dyDescent="0.25">
      <c r="F147" s="30"/>
      <c r="G147" s="30"/>
      <c r="R147" t="s">
        <v>266</v>
      </c>
      <c r="S147">
        <v>173741535</v>
      </c>
      <c r="T147" t="s">
        <v>1</v>
      </c>
      <c r="U147" t="s">
        <v>430</v>
      </c>
      <c r="V147" s="34" t="s">
        <v>524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5" x14ac:dyDescent="0.25">
      <c r="F148" s="30"/>
      <c r="G148" s="30"/>
      <c r="H148" s="30"/>
      <c r="I148" s="30"/>
      <c r="J148" s="30"/>
      <c r="K148" s="30"/>
      <c r="R148" t="s">
        <v>271</v>
      </c>
      <c r="S148">
        <v>173935878</v>
      </c>
      <c r="T148" t="s">
        <v>1</v>
      </c>
      <c r="U148" t="s">
        <v>48</v>
      </c>
      <c r="V148" s="34" t="s">
        <v>566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5" x14ac:dyDescent="0.25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t="s">
        <v>269</v>
      </c>
      <c r="S149">
        <v>273889830</v>
      </c>
      <c r="T149" t="s">
        <v>1</v>
      </c>
      <c r="U149" t="s">
        <v>432</v>
      </c>
      <c r="V149" s="34" t="s">
        <v>566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5" x14ac:dyDescent="0.25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t="s">
        <v>270</v>
      </c>
      <c r="S150">
        <v>173820527</v>
      </c>
      <c r="T150" t="s">
        <v>1</v>
      </c>
      <c r="U150" t="s">
        <v>430</v>
      </c>
      <c r="V150" s="34" t="s">
        <v>566</v>
      </c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5" x14ac:dyDescent="0.25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t="s">
        <v>274</v>
      </c>
      <c r="S151">
        <v>174273897</v>
      </c>
      <c r="T151" t="s">
        <v>1</v>
      </c>
      <c r="U151" t="s">
        <v>48</v>
      </c>
      <c r="V151" s="34" t="s">
        <v>567</v>
      </c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5" x14ac:dyDescent="0.25">
      <c r="F152" s="30"/>
      <c r="G152" s="30"/>
      <c r="L152" s="30"/>
      <c r="M152" s="30"/>
      <c r="N152" s="30"/>
      <c r="O152" s="30"/>
      <c r="P152" s="30"/>
      <c r="Q152" s="30"/>
      <c r="R152" t="s">
        <v>275</v>
      </c>
      <c r="S152">
        <v>174206197</v>
      </c>
      <c r="T152" t="s">
        <v>1</v>
      </c>
      <c r="U152" t="s">
        <v>446</v>
      </c>
      <c r="V152" s="34" t="s">
        <v>567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5" x14ac:dyDescent="0.25">
      <c r="F153" s="30"/>
      <c r="G153" s="30"/>
      <c r="Q153" s="133"/>
      <c r="R153" t="s">
        <v>272</v>
      </c>
      <c r="S153">
        <v>174409393</v>
      </c>
      <c r="T153" t="s">
        <v>1</v>
      </c>
      <c r="U153" t="s">
        <v>432</v>
      </c>
      <c r="V153" s="34" t="s">
        <v>567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5" x14ac:dyDescent="0.25">
      <c r="F154" s="30"/>
      <c r="G154" s="30"/>
      <c r="Q154" s="133"/>
      <c r="R154" t="s">
        <v>273</v>
      </c>
      <c r="S154">
        <v>174264880</v>
      </c>
      <c r="T154" t="s">
        <v>1</v>
      </c>
      <c r="U154" t="s">
        <v>430</v>
      </c>
      <c r="V154" s="34" t="s">
        <v>567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5" x14ac:dyDescent="0.25">
      <c r="F155" s="30"/>
      <c r="G155" s="30"/>
      <c r="Q155" s="133"/>
      <c r="R155" t="s">
        <v>277</v>
      </c>
      <c r="S155">
        <v>174992914</v>
      </c>
      <c r="T155" t="s">
        <v>1</v>
      </c>
      <c r="U155" t="s">
        <v>446</v>
      </c>
      <c r="V155" s="34" t="s">
        <v>543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5" x14ac:dyDescent="0.25">
      <c r="F156" s="30"/>
      <c r="G156" s="30"/>
      <c r="Q156" s="133"/>
      <c r="R156" t="s">
        <v>276</v>
      </c>
      <c r="S156">
        <v>174919318</v>
      </c>
      <c r="T156" t="s">
        <v>1</v>
      </c>
      <c r="U156" t="s">
        <v>48</v>
      </c>
      <c r="V156" s="34" t="s">
        <v>543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5" x14ac:dyDescent="0.25">
      <c r="F157" s="30"/>
      <c r="G157" s="30"/>
      <c r="Q157" s="133"/>
      <c r="R157" t="s">
        <v>279</v>
      </c>
      <c r="S157">
        <v>174976486</v>
      </c>
      <c r="T157" t="s">
        <v>1</v>
      </c>
      <c r="U157" t="s">
        <v>432</v>
      </c>
      <c r="V157" s="34" t="s">
        <v>543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5" x14ac:dyDescent="0.25">
      <c r="F158" s="30"/>
      <c r="G158" s="30"/>
      <c r="Q158" s="133"/>
      <c r="R158" t="s">
        <v>278</v>
      </c>
      <c r="S158">
        <v>174907725</v>
      </c>
      <c r="T158" t="s">
        <v>1</v>
      </c>
      <c r="U158" t="s">
        <v>446</v>
      </c>
      <c r="V158" s="34" t="s">
        <v>543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5" x14ac:dyDescent="0.25">
      <c r="F159" s="30"/>
      <c r="G159" s="30"/>
      <c r="Q159" s="133"/>
      <c r="R159" t="s">
        <v>282</v>
      </c>
      <c r="S159">
        <v>245358580</v>
      </c>
      <c r="T159" t="s">
        <v>11</v>
      </c>
      <c r="U159" t="s">
        <v>432</v>
      </c>
      <c r="V159" s="34" t="s">
        <v>525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5" x14ac:dyDescent="0.25">
      <c r="F160" s="30"/>
      <c r="G160" s="30"/>
      <c r="Q160" s="133"/>
      <c r="R160" t="s">
        <v>286</v>
      </c>
      <c r="S160">
        <v>145907544</v>
      </c>
      <c r="T160" t="s">
        <v>18</v>
      </c>
      <c r="U160" t="s">
        <v>446</v>
      </c>
      <c r="V160" s="34" t="s">
        <v>525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5" x14ac:dyDescent="0.25">
      <c r="F161" s="30"/>
      <c r="G161" s="30"/>
      <c r="Q161" s="133"/>
      <c r="R161" t="s">
        <v>281</v>
      </c>
      <c r="S161">
        <v>144127993</v>
      </c>
      <c r="T161" t="s">
        <v>1</v>
      </c>
      <c r="U161" t="s">
        <v>48</v>
      </c>
      <c r="V161" s="34" t="s">
        <v>525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5" x14ac:dyDescent="0.25">
      <c r="F162" s="30"/>
      <c r="G162" s="30"/>
      <c r="Q162" s="133"/>
      <c r="R162" t="s">
        <v>285</v>
      </c>
      <c r="S162">
        <v>244620250</v>
      </c>
      <c r="T162" t="s">
        <v>1</v>
      </c>
      <c r="U162" t="s">
        <v>446</v>
      </c>
      <c r="V162" s="34" t="s">
        <v>525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5" x14ac:dyDescent="0.25">
      <c r="F163" s="30"/>
      <c r="G163" s="30"/>
      <c r="Q163" s="133"/>
      <c r="R163" t="s">
        <v>283</v>
      </c>
      <c r="S163">
        <v>144129510</v>
      </c>
      <c r="T163" t="s">
        <v>1</v>
      </c>
      <c r="U163" t="s">
        <v>446</v>
      </c>
      <c r="V163" s="34" t="s">
        <v>525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5" x14ac:dyDescent="0.25">
      <c r="F164" s="30"/>
      <c r="G164" s="30"/>
      <c r="Q164" s="133"/>
      <c r="R164" t="s">
        <v>280</v>
      </c>
      <c r="S164">
        <v>144133366</v>
      </c>
      <c r="T164" t="s">
        <v>1</v>
      </c>
      <c r="U164" t="s">
        <v>430</v>
      </c>
      <c r="V164" s="34" t="s">
        <v>525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5" x14ac:dyDescent="0.25">
      <c r="F165" s="30"/>
      <c r="G165" s="30"/>
      <c r="R165" t="s">
        <v>284</v>
      </c>
      <c r="S165">
        <v>145827646</v>
      </c>
      <c r="T165" t="s">
        <v>1</v>
      </c>
      <c r="U165" t="s">
        <v>446</v>
      </c>
      <c r="V165" s="34" t="s">
        <v>525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5" x14ac:dyDescent="0.25">
      <c r="F166" s="30"/>
      <c r="G166" s="30"/>
      <c r="R166" t="s">
        <v>242</v>
      </c>
      <c r="S166">
        <v>301507301</v>
      </c>
      <c r="T166" t="s">
        <v>1</v>
      </c>
      <c r="U166" t="s">
        <v>430</v>
      </c>
      <c r="V166" s="34" t="s">
        <v>556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5" x14ac:dyDescent="0.25">
      <c r="F167" s="30"/>
      <c r="G167" s="30"/>
      <c r="R167" t="s">
        <v>288</v>
      </c>
      <c r="S167">
        <v>175700829</v>
      </c>
      <c r="T167" t="s">
        <v>1</v>
      </c>
      <c r="U167" t="s">
        <v>48</v>
      </c>
      <c r="V167" s="34" t="s">
        <v>556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5" x14ac:dyDescent="0.25">
      <c r="F168" s="30"/>
      <c r="G168" s="30"/>
      <c r="R168" t="s">
        <v>287</v>
      </c>
      <c r="S168">
        <v>175606358</v>
      </c>
      <c r="T168" t="s">
        <v>1</v>
      </c>
      <c r="U168" t="s">
        <v>446</v>
      </c>
      <c r="V168" s="34" t="s">
        <v>556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5" x14ac:dyDescent="0.25">
      <c r="F169" s="30"/>
      <c r="G169" s="30"/>
      <c r="R169" t="s">
        <v>292</v>
      </c>
      <c r="S169">
        <v>176633027</v>
      </c>
      <c r="T169" t="s">
        <v>1</v>
      </c>
      <c r="U169" t="s">
        <v>446</v>
      </c>
      <c r="V169" s="34" t="s">
        <v>546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5" x14ac:dyDescent="0.25">
      <c r="F170" s="30"/>
      <c r="G170" s="30"/>
      <c r="R170" t="s">
        <v>291</v>
      </c>
      <c r="S170">
        <v>176523132</v>
      </c>
      <c r="T170" t="s">
        <v>1</v>
      </c>
      <c r="U170" t="s">
        <v>48</v>
      </c>
      <c r="V170" s="34" t="s">
        <v>546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5" x14ac:dyDescent="0.25">
      <c r="F171" s="30"/>
      <c r="G171" s="30"/>
      <c r="R171" t="s">
        <v>290</v>
      </c>
      <c r="S171">
        <v>176502533</v>
      </c>
      <c r="T171" t="s">
        <v>1</v>
      </c>
      <c r="U171" t="s">
        <v>432</v>
      </c>
      <c r="V171" s="34" t="s">
        <v>546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5" x14ac:dyDescent="0.25">
      <c r="F172" s="30"/>
      <c r="G172" s="30"/>
      <c r="R172" t="s">
        <v>289</v>
      </c>
      <c r="S172">
        <v>176523470</v>
      </c>
      <c r="T172" t="s">
        <v>1</v>
      </c>
      <c r="U172" t="s">
        <v>430</v>
      </c>
      <c r="V172" s="34" t="s">
        <v>546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5" x14ac:dyDescent="0.25">
      <c r="F173" s="30"/>
      <c r="G173" s="30"/>
      <c r="R173" t="s">
        <v>295</v>
      </c>
      <c r="S173">
        <v>277070440</v>
      </c>
      <c r="T173" t="s">
        <v>1</v>
      </c>
      <c r="U173" t="s">
        <v>48</v>
      </c>
      <c r="V173" s="34" t="s">
        <v>568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5" x14ac:dyDescent="0.25">
      <c r="F174" s="30"/>
      <c r="G174" s="30"/>
      <c r="R174" t="s">
        <v>293</v>
      </c>
      <c r="S174">
        <v>177217875</v>
      </c>
      <c r="T174" t="s">
        <v>1</v>
      </c>
      <c r="U174" t="s">
        <v>432</v>
      </c>
      <c r="V174" s="34" t="s">
        <v>568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5" x14ac:dyDescent="0.25">
      <c r="F175" s="30"/>
      <c r="G175" s="30"/>
      <c r="R175" t="s">
        <v>294</v>
      </c>
      <c r="S175">
        <v>177059215</v>
      </c>
      <c r="T175" t="s">
        <v>1</v>
      </c>
      <c r="U175" t="s">
        <v>430</v>
      </c>
      <c r="V175" s="34" t="s">
        <v>568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5" x14ac:dyDescent="0.25">
      <c r="F176" s="30"/>
      <c r="G176" s="30"/>
      <c r="R176" t="s">
        <v>299</v>
      </c>
      <c r="S176">
        <v>178263320</v>
      </c>
      <c r="T176" t="s">
        <v>1</v>
      </c>
      <c r="U176" t="s">
        <v>446</v>
      </c>
      <c r="V176" s="34" t="s">
        <v>569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5" x14ac:dyDescent="0.25">
      <c r="F177" s="30"/>
      <c r="G177" s="30"/>
      <c r="R177" t="s">
        <v>300</v>
      </c>
      <c r="S177">
        <v>178242493</v>
      </c>
      <c r="T177" t="s">
        <v>1</v>
      </c>
      <c r="U177" t="s">
        <v>48</v>
      </c>
      <c r="V177" s="34" t="s">
        <v>569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5" x14ac:dyDescent="0.25">
      <c r="F178" s="30"/>
      <c r="G178" s="30"/>
      <c r="R178" t="s">
        <v>298</v>
      </c>
      <c r="S178">
        <v>178243638</v>
      </c>
      <c r="T178" t="s">
        <v>1</v>
      </c>
      <c r="U178" t="s">
        <v>446</v>
      </c>
      <c r="V178" s="34" t="s">
        <v>569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5" x14ac:dyDescent="0.25">
      <c r="F179" s="30"/>
      <c r="G179" s="30"/>
      <c r="R179" t="s">
        <v>296</v>
      </c>
      <c r="S179">
        <v>278312850</v>
      </c>
      <c r="T179" t="s">
        <v>1</v>
      </c>
      <c r="U179" t="s">
        <v>432</v>
      </c>
      <c r="V179" s="34" t="s">
        <v>569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5" x14ac:dyDescent="0.25">
      <c r="F180" s="30"/>
      <c r="G180" s="30"/>
      <c r="R180" t="s">
        <v>297</v>
      </c>
      <c r="S180">
        <v>178230181</v>
      </c>
      <c r="T180" t="s">
        <v>1</v>
      </c>
      <c r="U180" t="s">
        <v>430</v>
      </c>
      <c r="V180" s="34" t="s">
        <v>569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5" x14ac:dyDescent="0.25">
      <c r="F181" s="30"/>
      <c r="G181" s="30"/>
      <c r="H181" s="30"/>
      <c r="I181" s="30"/>
      <c r="J181" s="30"/>
      <c r="R181" t="s">
        <v>303</v>
      </c>
      <c r="S181">
        <v>178997346</v>
      </c>
      <c r="T181" t="s">
        <v>18</v>
      </c>
      <c r="U181" t="s">
        <v>446</v>
      </c>
      <c r="V181" s="34" t="s">
        <v>534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5" x14ac:dyDescent="0.25">
      <c r="F182" s="30"/>
      <c r="G182" s="30"/>
      <c r="H182" s="30"/>
      <c r="I182" s="30"/>
      <c r="J182" s="30"/>
      <c r="R182" t="s">
        <v>302</v>
      </c>
      <c r="S182">
        <v>178602952</v>
      </c>
      <c r="T182" t="s">
        <v>1</v>
      </c>
      <c r="U182" t="s">
        <v>446</v>
      </c>
      <c r="V182" s="34" t="s">
        <v>534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5" x14ac:dyDescent="0.25">
      <c r="F183" s="30"/>
      <c r="G183" s="30"/>
      <c r="H183" s="30"/>
      <c r="I183" s="30"/>
      <c r="J183" s="30"/>
      <c r="R183" t="s">
        <v>301</v>
      </c>
      <c r="S183">
        <v>178602767</v>
      </c>
      <c r="T183" t="s">
        <v>1</v>
      </c>
      <c r="U183" t="s">
        <v>446</v>
      </c>
      <c r="V183" s="34" t="s">
        <v>534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5" x14ac:dyDescent="0.25">
      <c r="F184" s="30"/>
      <c r="G184" s="30"/>
      <c r="H184" s="30"/>
      <c r="I184" s="30"/>
      <c r="J184" s="30"/>
      <c r="R184" t="s">
        <v>308</v>
      </c>
      <c r="S184">
        <v>179340620</v>
      </c>
      <c r="T184" t="s">
        <v>1</v>
      </c>
      <c r="U184" t="s">
        <v>446</v>
      </c>
      <c r="V184" s="67" t="s">
        <v>542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5" x14ac:dyDescent="0.25">
      <c r="F185" s="30"/>
      <c r="G185" s="30"/>
      <c r="H185" s="30"/>
      <c r="I185" s="30"/>
      <c r="J185" s="30"/>
      <c r="R185" t="s">
        <v>306</v>
      </c>
      <c r="S185">
        <v>179249836</v>
      </c>
      <c r="T185" t="s">
        <v>1</v>
      </c>
      <c r="U185" t="s">
        <v>430</v>
      </c>
      <c r="V185" s="34" t="s">
        <v>542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5" x14ac:dyDescent="0.25">
      <c r="F186" s="30"/>
      <c r="G186" s="30"/>
      <c r="H186" s="30"/>
      <c r="I186" s="30"/>
      <c r="J186" s="30"/>
      <c r="R186" t="s">
        <v>304</v>
      </c>
      <c r="S186">
        <v>179286788</v>
      </c>
      <c r="T186" t="s">
        <v>1</v>
      </c>
      <c r="U186" t="s">
        <v>48</v>
      </c>
      <c r="V186" s="34" t="s">
        <v>542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5" x14ac:dyDescent="0.25">
      <c r="F187" s="30"/>
      <c r="G187" s="30"/>
      <c r="H187" s="30"/>
      <c r="I187" s="30"/>
      <c r="J187" s="30"/>
      <c r="R187" t="s">
        <v>305</v>
      </c>
      <c r="S187">
        <v>179206436</v>
      </c>
      <c r="T187" t="s">
        <v>1</v>
      </c>
      <c r="U187" t="s">
        <v>446</v>
      </c>
      <c r="V187" s="34" t="s">
        <v>542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5" x14ac:dyDescent="0.25">
      <c r="F188" s="30"/>
      <c r="G188" s="30"/>
      <c r="H188" s="30"/>
      <c r="I188" s="30"/>
      <c r="J188" s="30"/>
      <c r="R188" t="s">
        <v>309</v>
      </c>
      <c r="S188">
        <v>179901854</v>
      </c>
      <c r="T188" t="s">
        <v>1</v>
      </c>
      <c r="U188" t="s">
        <v>433</v>
      </c>
      <c r="V188" s="34" t="s">
        <v>542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5" x14ac:dyDescent="0.25">
      <c r="F189" s="30"/>
      <c r="G189" s="30"/>
      <c r="H189" s="30"/>
      <c r="I189" s="30"/>
      <c r="J189" s="30"/>
      <c r="R189" t="s">
        <v>307</v>
      </c>
      <c r="S189">
        <v>179478621</v>
      </c>
      <c r="T189" t="s">
        <v>1</v>
      </c>
      <c r="U189" t="s">
        <v>432</v>
      </c>
      <c r="V189" s="34" t="s">
        <v>542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5" x14ac:dyDescent="0.25">
      <c r="F190" s="30"/>
      <c r="G190" s="30"/>
      <c r="H190" s="30"/>
      <c r="I190" s="30"/>
      <c r="J190" s="30"/>
      <c r="R190" t="s">
        <v>313</v>
      </c>
      <c r="S190">
        <v>180102018</v>
      </c>
      <c r="T190" t="s">
        <v>18</v>
      </c>
      <c r="U190" t="s">
        <v>446</v>
      </c>
      <c r="V190" s="34" t="s">
        <v>538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5" x14ac:dyDescent="0.25">
      <c r="F191" s="30"/>
      <c r="G191" s="30"/>
      <c r="H191" s="30"/>
      <c r="I191" s="30"/>
      <c r="J191" s="30"/>
      <c r="R191" t="s">
        <v>312</v>
      </c>
      <c r="S191">
        <v>180373788</v>
      </c>
      <c r="T191" t="s">
        <v>1</v>
      </c>
      <c r="U191" t="s">
        <v>432</v>
      </c>
      <c r="V191" s="34" t="s">
        <v>538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5" x14ac:dyDescent="0.25">
      <c r="F192" s="30"/>
      <c r="G192" s="30"/>
      <c r="H192" s="30"/>
      <c r="I192" s="30"/>
      <c r="J192" s="30"/>
      <c r="R192" t="s">
        <v>311</v>
      </c>
      <c r="S192">
        <v>180153137</v>
      </c>
      <c r="T192" t="s">
        <v>1</v>
      </c>
      <c r="U192" t="s">
        <v>430</v>
      </c>
      <c r="V192" s="34" t="s">
        <v>538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5" x14ac:dyDescent="0.25">
      <c r="F193" s="30"/>
      <c r="G193" s="30"/>
      <c r="H193" s="30"/>
      <c r="I193" s="30"/>
      <c r="J193" s="30"/>
      <c r="R193" t="s">
        <v>310</v>
      </c>
      <c r="S193">
        <v>180193231</v>
      </c>
      <c r="T193" t="s">
        <v>1</v>
      </c>
      <c r="U193" t="s">
        <v>48</v>
      </c>
      <c r="V193" s="34" t="s">
        <v>538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5" x14ac:dyDescent="0.25">
      <c r="F194" s="30"/>
      <c r="G194" s="30"/>
      <c r="H194" s="30"/>
      <c r="I194" s="30"/>
      <c r="J194" s="30"/>
      <c r="R194" t="s">
        <v>317</v>
      </c>
      <c r="S194">
        <v>181200636</v>
      </c>
      <c r="T194" t="s">
        <v>1</v>
      </c>
      <c r="U194" t="s">
        <v>48</v>
      </c>
      <c r="V194" s="34" t="s">
        <v>570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5" x14ac:dyDescent="0.25">
      <c r="F195" s="30"/>
      <c r="G195" s="30"/>
      <c r="H195" s="30"/>
      <c r="I195" s="30"/>
      <c r="J195" s="30"/>
      <c r="R195" t="s">
        <v>316</v>
      </c>
      <c r="S195">
        <v>181522014</v>
      </c>
      <c r="T195" t="s">
        <v>1</v>
      </c>
      <c r="U195" t="s">
        <v>446</v>
      </c>
      <c r="V195" s="34" t="s">
        <v>570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5" x14ac:dyDescent="0.25">
      <c r="F196" s="30"/>
      <c r="G196" s="30"/>
      <c r="H196" s="30"/>
      <c r="I196" s="30"/>
      <c r="J196" s="30"/>
      <c r="R196" t="s">
        <v>315</v>
      </c>
      <c r="S196">
        <v>281523640</v>
      </c>
      <c r="T196" t="s">
        <v>1</v>
      </c>
      <c r="U196" t="s">
        <v>430</v>
      </c>
      <c r="V196" s="34" t="s">
        <v>570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5" x14ac:dyDescent="0.25">
      <c r="F197" s="30"/>
      <c r="G197" s="30"/>
      <c r="H197" s="30"/>
      <c r="I197" s="30"/>
      <c r="J197" s="30"/>
      <c r="R197" t="s">
        <v>314</v>
      </c>
      <c r="S197">
        <v>181121797</v>
      </c>
      <c r="T197" t="s">
        <v>1</v>
      </c>
      <c r="U197" t="s">
        <v>432</v>
      </c>
      <c r="V197" s="34" t="s">
        <v>570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5" x14ac:dyDescent="0.25">
      <c r="F198" s="30"/>
      <c r="G198" s="30"/>
      <c r="H198" s="30"/>
      <c r="I198" s="30"/>
      <c r="J198" s="30"/>
      <c r="R198" t="s">
        <v>318</v>
      </c>
      <c r="S198">
        <v>182770817</v>
      </c>
      <c r="T198" t="s">
        <v>1</v>
      </c>
      <c r="U198" t="s">
        <v>48</v>
      </c>
      <c r="V198" s="34" t="s">
        <v>571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5" x14ac:dyDescent="0.25">
      <c r="F199" s="30"/>
      <c r="G199" s="30"/>
      <c r="H199" s="30"/>
      <c r="I199" s="30"/>
      <c r="J199" s="30"/>
      <c r="R199" t="s">
        <v>319</v>
      </c>
      <c r="S199">
        <v>182701785</v>
      </c>
      <c r="T199" t="s">
        <v>1</v>
      </c>
      <c r="U199" t="s">
        <v>446</v>
      </c>
      <c r="V199" s="34" t="s">
        <v>571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5" x14ac:dyDescent="0.25">
      <c r="F200" s="30"/>
      <c r="G200" s="30"/>
      <c r="H200" s="30"/>
      <c r="I200" s="30"/>
      <c r="J200" s="30"/>
      <c r="R200" t="s">
        <v>320</v>
      </c>
      <c r="S200">
        <v>182714850</v>
      </c>
      <c r="T200" t="s">
        <v>1</v>
      </c>
      <c r="U200" t="s">
        <v>432</v>
      </c>
      <c r="V200" s="34" t="s">
        <v>571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5" x14ac:dyDescent="0.25">
      <c r="F201" s="30"/>
      <c r="G201" s="30"/>
      <c r="H201" s="30"/>
      <c r="I201" s="30"/>
      <c r="J201" s="30"/>
      <c r="R201" t="s">
        <v>321</v>
      </c>
      <c r="S201">
        <v>182743364</v>
      </c>
      <c r="T201" t="s">
        <v>1</v>
      </c>
      <c r="U201" t="s">
        <v>430</v>
      </c>
      <c r="V201" s="34" t="s">
        <v>571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5" x14ac:dyDescent="0.25">
      <c r="F202" s="30"/>
      <c r="G202" s="30"/>
      <c r="H202" s="30"/>
      <c r="I202" s="30"/>
      <c r="J202" s="30"/>
      <c r="R202" t="s">
        <v>326</v>
      </c>
      <c r="S202">
        <v>283667080</v>
      </c>
      <c r="T202" t="s">
        <v>1</v>
      </c>
      <c r="U202" t="s">
        <v>48</v>
      </c>
      <c r="V202" s="30" t="s">
        <v>572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5" x14ac:dyDescent="0.25">
      <c r="F203" s="30"/>
      <c r="G203" s="30"/>
      <c r="H203" s="30"/>
      <c r="I203" s="30"/>
      <c r="J203" s="30"/>
      <c r="R203" t="s">
        <v>324</v>
      </c>
      <c r="S203">
        <v>183605327</v>
      </c>
      <c r="T203" t="s">
        <v>1</v>
      </c>
      <c r="U203" t="s">
        <v>446</v>
      </c>
      <c r="V203" s="30" t="s">
        <v>572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5" x14ac:dyDescent="0.25">
      <c r="F204" s="30"/>
      <c r="G204" s="30"/>
      <c r="H204" s="30"/>
      <c r="I204" s="30"/>
      <c r="J204" s="30"/>
      <c r="R204" t="s">
        <v>325</v>
      </c>
      <c r="S204">
        <v>183606952</v>
      </c>
      <c r="T204" t="s">
        <v>1</v>
      </c>
      <c r="U204" t="s">
        <v>446</v>
      </c>
      <c r="V204" s="30" t="s">
        <v>572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5" x14ac:dyDescent="0.25">
      <c r="F205" s="30"/>
      <c r="G205" s="30"/>
      <c r="H205" s="30"/>
      <c r="I205" s="30"/>
      <c r="J205" s="30"/>
      <c r="R205" t="s">
        <v>327</v>
      </c>
      <c r="S205">
        <v>300083878</v>
      </c>
      <c r="T205" t="s">
        <v>1</v>
      </c>
      <c r="U205" t="s">
        <v>433</v>
      </c>
      <c r="V205" s="30" t="s">
        <v>572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5" x14ac:dyDescent="0.25">
      <c r="F206" s="30"/>
      <c r="G206" s="30"/>
      <c r="H206" s="30"/>
      <c r="I206" s="30"/>
      <c r="J206" s="30"/>
      <c r="R206" t="s">
        <v>322</v>
      </c>
      <c r="S206">
        <v>183843314</v>
      </c>
      <c r="T206" t="s">
        <v>1</v>
      </c>
      <c r="U206" t="s">
        <v>432</v>
      </c>
      <c r="V206" s="34" t="s">
        <v>572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5" x14ac:dyDescent="0.25">
      <c r="F207" s="30"/>
      <c r="G207" s="30"/>
      <c r="H207" s="30"/>
      <c r="I207" s="30"/>
      <c r="J207" s="30"/>
      <c r="R207" t="s">
        <v>323</v>
      </c>
      <c r="S207">
        <v>183633981</v>
      </c>
      <c r="T207" t="s">
        <v>1</v>
      </c>
      <c r="U207" t="s">
        <v>430</v>
      </c>
      <c r="V207" s="34" t="s">
        <v>572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5" x14ac:dyDescent="0.25">
      <c r="F208" s="30"/>
      <c r="G208" s="30"/>
      <c r="H208" s="30"/>
      <c r="I208" s="30"/>
      <c r="J208" s="30"/>
      <c r="R208" t="s">
        <v>331</v>
      </c>
      <c r="S208">
        <v>184536236</v>
      </c>
      <c r="T208" t="s">
        <v>1</v>
      </c>
      <c r="U208" t="s">
        <v>48</v>
      </c>
      <c r="V208" s="34" t="s">
        <v>573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5" x14ac:dyDescent="0.25">
      <c r="F209" s="30"/>
      <c r="G209" s="30"/>
      <c r="H209" s="30"/>
      <c r="I209" s="30"/>
      <c r="J209" s="30"/>
      <c r="R209" t="s">
        <v>328</v>
      </c>
      <c r="S209">
        <v>184552774</v>
      </c>
      <c r="T209" t="s">
        <v>1</v>
      </c>
      <c r="U209" t="s">
        <v>446</v>
      </c>
      <c r="V209" s="34" t="s">
        <v>573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5" x14ac:dyDescent="0.25">
      <c r="F210" s="30"/>
      <c r="G210" s="30"/>
      <c r="H210" s="30"/>
      <c r="I210" s="30"/>
      <c r="J210" s="30"/>
      <c r="R210" t="s">
        <v>329</v>
      </c>
      <c r="S210">
        <v>184827583</v>
      </c>
      <c r="T210" t="s">
        <v>1</v>
      </c>
      <c r="U210" t="s">
        <v>432</v>
      </c>
      <c r="V210" s="34" t="s">
        <v>573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5" x14ac:dyDescent="0.25">
      <c r="F211" s="30"/>
      <c r="G211" s="30"/>
      <c r="H211" s="30"/>
      <c r="I211" s="30"/>
      <c r="J211" s="30"/>
      <c r="R211" t="s">
        <v>330</v>
      </c>
      <c r="S211">
        <v>184626819</v>
      </c>
      <c r="T211" t="s">
        <v>1</v>
      </c>
      <c r="U211" t="s">
        <v>430</v>
      </c>
      <c r="V211" s="34" t="s">
        <v>573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5" x14ac:dyDescent="0.25">
      <c r="F212" s="30"/>
      <c r="G212" s="30"/>
      <c r="H212" s="30"/>
      <c r="I212" s="30"/>
      <c r="J212" s="30"/>
      <c r="R212" t="s">
        <v>335</v>
      </c>
      <c r="S212">
        <v>185179431</v>
      </c>
      <c r="T212" t="s">
        <v>1</v>
      </c>
      <c r="U212" t="s">
        <v>446</v>
      </c>
      <c r="V212" s="67" t="s">
        <v>554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5" x14ac:dyDescent="0.25">
      <c r="F213" s="30"/>
      <c r="G213" s="30"/>
      <c r="H213" s="30"/>
      <c r="I213" s="30"/>
      <c r="J213" s="30"/>
      <c r="R213" t="s">
        <v>336</v>
      </c>
      <c r="S213">
        <v>185108391</v>
      </c>
      <c r="T213" t="s">
        <v>1</v>
      </c>
      <c r="U213" t="s">
        <v>446</v>
      </c>
      <c r="V213" s="30" t="s">
        <v>554</v>
      </c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</row>
    <row r="214" spans="6:51" ht="15" x14ac:dyDescent="0.25">
      <c r="F214" s="30"/>
      <c r="G214" s="30"/>
      <c r="H214" s="30"/>
      <c r="I214" s="30"/>
      <c r="J214" s="30"/>
      <c r="R214" t="s">
        <v>334</v>
      </c>
      <c r="S214">
        <v>185105324</v>
      </c>
      <c r="T214" t="s">
        <v>1</v>
      </c>
      <c r="U214" t="s">
        <v>446</v>
      </c>
      <c r="V214" s="30" t="s">
        <v>554</v>
      </c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</row>
    <row r="215" spans="6:51" ht="15" x14ac:dyDescent="0.25">
      <c r="F215" s="30"/>
      <c r="G215" s="30"/>
      <c r="H215" s="30"/>
      <c r="I215" s="30"/>
      <c r="J215" s="30"/>
      <c r="R215" t="s">
        <v>333</v>
      </c>
      <c r="S215">
        <v>185492166</v>
      </c>
      <c r="T215" t="s">
        <v>1</v>
      </c>
      <c r="U215" t="s">
        <v>432</v>
      </c>
      <c r="V215" s="30" t="s">
        <v>554</v>
      </c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</row>
    <row r="216" spans="6:51" ht="15" x14ac:dyDescent="0.25">
      <c r="F216" s="30"/>
      <c r="G216" s="30"/>
      <c r="H216" s="30"/>
      <c r="I216" s="30"/>
      <c r="J216" s="30"/>
      <c r="R216" t="s">
        <v>332</v>
      </c>
      <c r="S216">
        <v>185304657</v>
      </c>
      <c r="T216" t="s">
        <v>1</v>
      </c>
      <c r="U216" t="s">
        <v>430</v>
      </c>
      <c r="V216" s="34" t="s">
        <v>554</v>
      </c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</row>
    <row r="217" spans="6:51" ht="15" x14ac:dyDescent="0.25">
      <c r="F217" s="30"/>
      <c r="G217" s="30"/>
      <c r="H217" s="30"/>
      <c r="I217" s="30"/>
      <c r="J217" s="30"/>
      <c r="R217" t="s">
        <v>440</v>
      </c>
      <c r="S217">
        <v>124135580</v>
      </c>
      <c r="T217" t="s">
        <v>11</v>
      </c>
      <c r="U217" t="s">
        <v>432</v>
      </c>
      <c r="V217" s="34" t="s">
        <v>526</v>
      </c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</row>
    <row r="218" spans="6:51" ht="15" x14ac:dyDescent="0.25">
      <c r="F218" s="30"/>
      <c r="G218" s="30"/>
      <c r="H218" s="30"/>
      <c r="I218" s="30"/>
      <c r="J218" s="30"/>
      <c r="R218" t="s">
        <v>341</v>
      </c>
      <c r="S218">
        <v>124644360</v>
      </c>
      <c r="T218" t="s">
        <v>18</v>
      </c>
      <c r="U218" t="s">
        <v>48</v>
      </c>
      <c r="V218" s="34" t="s">
        <v>526</v>
      </c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</row>
    <row r="219" spans="6:51" ht="15" x14ac:dyDescent="0.25">
      <c r="F219" s="30"/>
      <c r="G219" s="30"/>
      <c r="H219" s="30"/>
      <c r="I219" s="30"/>
      <c r="J219" s="30"/>
      <c r="R219" t="s">
        <v>345</v>
      </c>
      <c r="S219">
        <v>304195262</v>
      </c>
      <c r="T219" t="s">
        <v>18</v>
      </c>
      <c r="U219" t="s">
        <v>446</v>
      </c>
      <c r="V219" s="34" t="s">
        <v>526</v>
      </c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</row>
    <row r="220" spans="6:51" ht="15" x14ac:dyDescent="0.25">
      <c r="F220" s="30"/>
      <c r="R220" t="s">
        <v>342</v>
      </c>
      <c r="S220">
        <v>124568293</v>
      </c>
      <c r="T220" t="s">
        <v>18</v>
      </c>
      <c r="U220" t="s">
        <v>446</v>
      </c>
      <c r="V220" s="34" t="s">
        <v>526</v>
      </c>
    </row>
    <row r="221" spans="6:51" ht="15" x14ac:dyDescent="0.25">
      <c r="R221" t="s">
        <v>339</v>
      </c>
      <c r="S221">
        <v>120153047</v>
      </c>
      <c r="T221" t="s">
        <v>1</v>
      </c>
      <c r="U221" t="s">
        <v>446</v>
      </c>
      <c r="V221" s="34" t="s">
        <v>526</v>
      </c>
    </row>
    <row r="222" spans="6:51" ht="15" x14ac:dyDescent="0.25">
      <c r="R222" t="s">
        <v>344</v>
      </c>
      <c r="S222">
        <v>181705485</v>
      </c>
      <c r="T222" t="s">
        <v>1</v>
      </c>
      <c r="U222" t="s">
        <v>433</v>
      </c>
      <c r="V222" s="34" t="s">
        <v>526</v>
      </c>
    </row>
    <row r="223" spans="6:51" ht="15" x14ac:dyDescent="0.25">
      <c r="R223" t="s">
        <v>343</v>
      </c>
      <c r="S223">
        <v>120125820</v>
      </c>
      <c r="T223" t="s">
        <v>1</v>
      </c>
      <c r="U223" t="s">
        <v>446</v>
      </c>
      <c r="V223" s="34" t="s">
        <v>526</v>
      </c>
    </row>
    <row r="224" spans="6:51" ht="15" x14ac:dyDescent="0.25">
      <c r="R224" t="s">
        <v>442</v>
      </c>
      <c r="S224">
        <v>123615345</v>
      </c>
      <c r="T224" t="s">
        <v>18</v>
      </c>
      <c r="U224" t="s">
        <v>446</v>
      </c>
      <c r="V224" s="34" t="s">
        <v>526</v>
      </c>
    </row>
    <row r="225" spans="18:22" ht="15" x14ac:dyDescent="0.25">
      <c r="R225" t="s">
        <v>337</v>
      </c>
      <c r="S225">
        <v>120545849</v>
      </c>
      <c r="T225" t="s">
        <v>1</v>
      </c>
      <c r="U225" t="s">
        <v>430</v>
      </c>
      <c r="V225" s="34" t="s">
        <v>526</v>
      </c>
    </row>
    <row r="226" spans="18:22" ht="15" x14ac:dyDescent="0.25">
      <c r="R226" t="s">
        <v>338</v>
      </c>
      <c r="S226">
        <v>302683277</v>
      </c>
      <c r="T226" t="s">
        <v>1</v>
      </c>
      <c r="U226" t="s">
        <v>48</v>
      </c>
      <c r="V226" s="34" t="s">
        <v>526</v>
      </c>
    </row>
    <row r="227" spans="18:22" ht="15" x14ac:dyDescent="0.25">
      <c r="R227" t="s">
        <v>340</v>
      </c>
      <c r="S227">
        <v>120750163</v>
      </c>
      <c r="T227" t="s">
        <v>1</v>
      </c>
      <c r="U227" t="s">
        <v>446</v>
      </c>
      <c r="V227" s="34" t="s">
        <v>526</v>
      </c>
    </row>
    <row r="228" spans="18:22" ht="15" x14ac:dyDescent="0.25">
      <c r="R228" t="s">
        <v>348</v>
      </c>
      <c r="S228">
        <v>302409486</v>
      </c>
      <c r="T228" t="s">
        <v>18</v>
      </c>
      <c r="U228" t="s">
        <v>48</v>
      </c>
      <c r="V228" s="66" t="s">
        <v>539</v>
      </c>
    </row>
    <row r="229" spans="18:22" ht="15" x14ac:dyDescent="0.25">
      <c r="R229" t="s">
        <v>346</v>
      </c>
      <c r="S229">
        <v>186442084</v>
      </c>
      <c r="T229" t="s">
        <v>1</v>
      </c>
      <c r="U229" t="s">
        <v>446</v>
      </c>
      <c r="V229" s="34" t="s">
        <v>539</v>
      </c>
    </row>
    <row r="230" spans="18:22" ht="15" x14ac:dyDescent="0.25">
      <c r="R230" t="s">
        <v>347</v>
      </c>
      <c r="S230">
        <v>186063262</v>
      </c>
      <c r="T230" t="s">
        <v>1</v>
      </c>
      <c r="U230" t="s">
        <v>446</v>
      </c>
      <c r="V230" s="34" t="s">
        <v>539</v>
      </c>
    </row>
    <row r="231" spans="18:22" ht="15" x14ac:dyDescent="0.25">
      <c r="R231" t="s">
        <v>349</v>
      </c>
      <c r="S231">
        <v>155498117</v>
      </c>
      <c r="T231" t="s">
        <v>1</v>
      </c>
      <c r="U231" t="s">
        <v>446</v>
      </c>
      <c r="V231" s="34" t="s">
        <v>574</v>
      </c>
    </row>
    <row r="232" spans="18:22" ht="15" x14ac:dyDescent="0.25">
      <c r="R232" t="s">
        <v>350</v>
      </c>
      <c r="S232">
        <v>110087517</v>
      </c>
      <c r="T232" t="s">
        <v>1</v>
      </c>
      <c r="U232" t="s">
        <v>446</v>
      </c>
      <c r="V232" s="34" t="s">
        <v>574</v>
      </c>
    </row>
    <row r="233" spans="18:22" ht="15" x14ac:dyDescent="0.25">
      <c r="R233" t="s">
        <v>443</v>
      </c>
      <c r="S233">
        <v>155514735</v>
      </c>
      <c r="T233" t="s">
        <v>1</v>
      </c>
      <c r="U233" t="s">
        <v>446</v>
      </c>
      <c r="V233" s="34" t="s">
        <v>574</v>
      </c>
    </row>
    <row r="234" spans="18:22" ht="15" x14ac:dyDescent="0.25">
      <c r="R234" t="s">
        <v>352</v>
      </c>
      <c r="S234">
        <v>187823316</v>
      </c>
      <c r="T234" t="s">
        <v>1</v>
      </c>
      <c r="U234" t="s">
        <v>48</v>
      </c>
      <c r="V234" s="34" t="s">
        <v>575</v>
      </c>
    </row>
    <row r="235" spans="18:22" ht="15" x14ac:dyDescent="0.25">
      <c r="R235" t="s">
        <v>353</v>
      </c>
      <c r="S235">
        <v>187801768</v>
      </c>
      <c r="T235" t="s">
        <v>1</v>
      </c>
      <c r="U235" t="s">
        <v>446</v>
      </c>
      <c r="V235" s="34" t="s">
        <v>575</v>
      </c>
    </row>
    <row r="236" spans="18:22" ht="15" x14ac:dyDescent="0.25">
      <c r="R236" t="s">
        <v>351</v>
      </c>
      <c r="S236">
        <v>187920473</v>
      </c>
      <c r="T236" t="s">
        <v>1</v>
      </c>
      <c r="U236" t="s">
        <v>430</v>
      </c>
      <c r="V236" s="34" t="s">
        <v>575</v>
      </c>
    </row>
    <row r="238" spans="18:22" ht="15" x14ac:dyDescent="0.25">
      <c r="R238"/>
      <c r="S238" s="133"/>
      <c r="T238"/>
      <c r="U238"/>
    </row>
    <row r="239" spans="18:22" ht="15" x14ac:dyDescent="0.25">
      <c r="R239"/>
      <c r="S239" s="133"/>
      <c r="T239"/>
      <c r="U239"/>
    </row>
  </sheetData>
  <sheetProtection algorithmName="SHA-512" hashValue="+pFeMHecKiUExSsJ20OBNGk3oBhFYACAGBINNiGIq2foOkQ1M1RXVD9k3Fa/8ebqnmKOeMVXVD1fT8bIppf8DQ==" saltValue="iSSZ5553foE7UEM/FOP3Dw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23">
    <sortCondition ref="K1"/>
  </sortState>
  <dataConsolidate/>
  <mergeCells count="38">
    <mergeCell ref="C29:D29"/>
    <mergeCell ref="C31:E31"/>
    <mergeCell ref="C32:E32"/>
    <mergeCell ref="C37:E37"/>
    <mergeCell ref="C38:E38"/>
    <mergeCell ref="C34:E34"/>
    <mergeCell ref="C35:E35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132:E132"/>
    <mergeCell ref="C133:E133"/>
    <mergeCell ref="C125:E125"/>
    <mergeCell ref="C39:E39"/>
    <mergeCell ref="C40:E40"/>
    <mergeCell ref="C130:E130"/>
    <mergeCell ref="C131:E131"/>
    <mergeCell ref="C57:E57"/>
    <mergeCell ref="C112:E112"/>
    <mergeCell ref="D2:E4"/>
    <mergeCell ref="C10:E10"/>
    <mergeCell ref="C12:E12"/>
    <mergeCell ref="C15:E15"/>
    <mergeCell ref="C17:E17"/>
    <mergeCell ref="B6:E6"/>
    <mergeCell ref="C8:E8"/>
    <mergeCell ref="C9:E9"/>
    <mergeCell ref="C11:E11"/>
    <mergeCell ref="C14:E14"/>
    <mergeCell ref="C13:E13"/>
  </mergeCells>
  <phoneticPr fontId="38" type="noConversion"/>
  <conditionalFormatting sqref="C108 E108">
    <cfRule type="cellIs" dxfId="35" priority="5" stopIfTrue="1" operator="notEqual">
      <formula>"Balansas"</formula>
    </cfRule>
  </conditionalFormatting>
  <dataValidations xWindow="806" yWindow="488" count="6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2:C14 D12:E12" xr:uid="{00000000-0002-0000-0000-000002000000}"/>
    <dataValidation allowBlank="1" showErrorMessage="1" sqref="B39:B40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34:E34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$R$2:$R$236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7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62"/>
      <c r="E2" s="462"/>
      <c r="F2" s="117"/>
      <c r="G2" s="117"/>
    </row>
    <row r="3" spans="1:7" ht="29.25" customHeight="1" x14ac:dyDescent="0.2">
      <c r="A3" s="117"/>
      <c r="B3" s="64"/>
      <c r="C3" s="64"/>
      <c r="D3" s="463" t="s">
        <v>354</v>
      </c>
      <c r="E3" s="463"/>
      <c r="F3" s="117"/>
      <c r="G3" s="117"/>
    </row>
    <row r="4" spans="1:7" ht="15" customHeight="1" x14ac:dyDescent="0.2">
      <c r="A4" s="117"/>
      <c r="B4" s="63"/>
      <c r="C4" s="63"/>
      <c r="D4" s="65" t="s">
        <v>355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20" t="s">
        <v>356</v>
      </c>
      <c r="C6" s="420"/>
      <c r="D6" s="420"/>
      <c r="E6" s="420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8</v>
      </c>
      <c r="C9" s="461" t="str">
        <f>'Finansiniai duomenys'!C8</f>
        <v>UAB „Kretingos vandenys“</v>
      </c>
      <c r="D9" s="461"/>
      <c r="E9" s="461"/>
      <c r="F9" s="117"/>
      <c r="G9" s="117"/>
    </row>
    <row r="10" spans="1:7" x14ac:dyDescent="0.2">
      <c r="A10" s="117"/>
      <c r="B10" s="85" t="s">
        <v>10</v>
      </c>
      <c r="C10" s="410" t="str">
        <f>'Finansiniai duomenys'!C9</f>
        <v>Uždaroji akcinė bendrovė (UAB)</v>
      </c>
      <c r="D10" s="410"/>
      <c r="E10" s="410"/>
      <c r="F10" s="117"/>
      <c r="G10" s="117"/>
    </row>
    <row r="11" spans="1:7" ht="12" hidden="1" customHeight="1" x14ac:dyDescent="0.2">
      <c r="A11" s="117"/>
      <c r="B11" s="85"/>
      <c r="C11" s="136" t="s">
        <v>11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18</v>
      </c>
      <c r="D13" s="136"/>
      <c r="E13" s="136"/>
      <c r="F13" s="117"/>
      <c r="G13" s="117"/>
    </row>
    <row r="14" spans="1:7" x14ac:dyDescent="0.2">
      <c r="A14" s="117"/>
      <c r="B14" s="85" t="s">
        <v>357</v>
      </c>
      <c r="C14" s="410" t="e">
        <f>'Finansiniai duomenys'!#REF!</f>
        <v>#REF!</v>
      </c>
      <c r="D14" s="410"/>
      <c r="E14" s="410"/>
      <c r="F14" s="117"/>
      <c r="G14" s="117"/>
    </row>
    <row r="15" spans="1:7" ht="12" hidden="1" customHeight="1" x14ac:dyDescent="0.2">
      <c r="A15" s="117"/>
      <c r="B15" s="85"/>
      <c r="C15" s="136" t="s">
        <v>12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15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19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22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24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28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32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35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39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45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49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53</v>
      </c>
      <c r="D26" s="136"/>
      <c r="E26" s="136"/>
      <c r="F26" s="117"/>
      <c r="G26" s="117"/>
    </row>
    <row r="27" spans="1:9" x14ac:dyDescent="0.2">
      <c r="A27" s="117"/>
      <c r="B27" s="35" t="s">
        <v>14</v>
      </c>
      <c r="C27" s="410">
        <f>'Finansiniai duomenys'!C10</f>
        <v>163994426</v>
      </c>
      <c r="D27" s="410"/>
      <c r="E27" s="410"/>
      <c r="F27" s="117"/>
      <c r="G27" s="117"/>
    </row>
    <row r="28" spans="1:9" x14ac:dyDescent="0.2">
      <c r="A28" s="117"/>
      <c r="B28" s="35" t="s">
        <v>17</v>
      </c>
      <c r="C28" s="410" t="e">
        <f>'Finansiniai duomenys'!#REF!</f>
        <v>#REF!</v>
      </c>
      <c r="D28" s="410"/>
      <c r="E28" s="410"/>
      <c r="F28" s="117"/>
      <c r="G28" s="117"/>
    </row>
    <row r="29" spans="1:9" x14ac:dyDescent="0.2">
      <c r="A29" s="117"/>
      <c r="B29" s="35" t="s">
        <v>21</v>
      </c>
      <c r="C29" s="410" t="e">
        <f>'Finansiniai duomenys'!#REF!</f>
        <v>#REF!</v>
      </c>
      <c r="D29" s="410"/>
      <c r="E29" s="410"/>
      <c r="F29" s="117"/>
      <c r="G29" s="117"/>
      <c r="H29" s="34" t="s">
        <v>27</v>
      </c>
      <c r="I29" s="34"/>
    </row>
    <row r="30" spans="1:9" x14ac:dyDescent="0.2">
      <c r="A30" s="117"/>
      <c r="B30" s="35"/>
      <c r="C30" s="410" t="e">
        <f>'Finansiniai duomenys'!#REF!</f>
        <v>#REF!</v>
      </c>
      <c r="D30" s="410"/>
      <c r="E30" s="410"/>
      <c r="F30" s="117"/>
      <c r="G30" s="117"/>
      <c r="H30" s="34" t="s">
        <v>31</v>
      </c>
      <c r="I30" s="34"/>
    </row>
    <row r="31" spans="1:9" x14ac:dyDescent="0.2">
      <c r="A31" s="117"/>
      <c r="B31" s="35" t="s">
        <v>26</v>
      </c>
      <c r="C31" s="410" t="str">
        <f>'Finansiniai duomenys'!C12</f>
        <v>Donatas Sirutis</v>
      </c>
      <c r="D31" s="410"/>
      <c r="E31" s="410"/>
      <c r="F31" s="117"/>
      <c r="G31" s="117"/>
      <c r="H31" s="34" t="s">
        <v>34</v>
      </c>
      <c r="I31" s="34"/>
    </row>
    <row r="32" spans="1:9" x14ac:dyDescent="0.2">
      <c r="A32" s="117"/>
      <c r="B32" s="35" t="s">
        <v>30</v>
      </c>
      <c r="C32" s="460" t="str">
        <f>'Finansiniai duomenys'!C15</f>
        <v>Asta Kulikauskienė</v>
      </c>
      <c r="D32" s="460"/>
      <c r="E32" s="460"/>
      <c r="F32" s="117"/>
      <c r="G32" s="117"/>
      <c r="H32" s="34" t="s">
        <v>358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44</v>
      </c>
      <c r="I33" s="34"/>
    </row>
    <row r="34" spans="1:9" x14ac:dyDescent="0.2">
      <c r="A34" s="117"/>
      <c r="B34" s="35"/>
      <c r="C34" s="416" t="s">
        <v>37</v>
      </c>
      <c r="D34" s="417"/>
      <c r="E34" s="417"/>
      <c r="F34" s="117"/>
      <c r="G34" s="117"/>
      <c r="H34" s="34" t="s">
        <v>48</v>
      </c>
      <c r="I34" s="34"/>
    </row>
    <row r="35" spans="1:9" x14ac:dyDescent="0.2">
      <c r="A35" s="117"/>
      <c r="B35" s="35" t="s">
        <v>41</v>
      </c>
      <c r="C35" s="444" t="s">
        <v>359</v>
      </c>
      <c r="D35" s="444"/>
      <c r="E35" s="68" t="s">
        <v>43</v>
      </c>
      <c r="F35" s="117"/>
      <c r="G35" s="117"/>
      <c r="H35" s="34" t="s">
        <v>52</v>
      </c>
      <c r="I35" s="34"/>
    </row>
    <row r="36" spans="1:9" x14ac:dyDescent="0.2">
      <c r="A36" s="117"/>
      <c r="B36" s="86" t="s">
        <v>47</v>
      </c>
      <c r="C36" s="464" t="str">
        <f>'Finansiniai duomenys'!C19</f>
        <v>Kretingos savivaldybė</v>
      </c>
      <c r="D36" s="465"/>
      <c r="E36" s="118">
        <f>'Finansiniai duomenys'!E19</f>
        <v>1</v>
      </c>
      <c r="F36" s="117"/>
      <c r="G36" s="117"/>
      <c r="H36" s="34" t="s">
        <v>56</v>
      </c>
      <c r="I36" s="34"/>
    </row>
    <row r="37" spans="1:9" x14ac:dyDescent="0.2">
      <c r="A37" s="117"/>
      <c r="B37" s="86" t="s">
        <v>51</v>
      </c>
      <c r="C37" s="464">
        <f>'Finansiniai duomenys'!C20</f>
        <v>0</v>
      </c>
      <c r="D37" s="465"/>
      <c r="E37" s="118">
        <f>'Finansiniai duomenys'!E20</f>
        <v>0</v>
      </c>
      <c r="F37" s="117"/>
      <c r="G37" s="117"/>
      <c r="H37" s="34" t="s">
        <v>59</v>
      </c>
      <c r="I37" s="34"/>
    </row>
    <row r="38" spans="1:9" x14ac:dyDescent="0.2">
      <c r="A38" s="117"/>
      <c r="B38" s="86" t="s">
        <v>55</v>
      </c>
      <c r="C38" s="464">
        <f>'Finansiniai duomenys'!C26</f>
        <v>0</v>
      </c>
      <c r="D38" s="465"/>
      <c r="E38" s="118">
        <f>'Finansiniai duomenys'!E26</f>
        <v>0</v>
      </c>
      <c r="F38" s="117"/>
      <c r="G38" s="117"/>
      <c r="H38" s="30" t="s">
        <v>62</v>
      </c>
      <c r="I38" s="34"/>
    </row>
    <row r="39" spans="1:9" x14ac:dyDescent="0.2">
      <c r="A39" s="117"/>
      <c r="B39" s="86" t="s">
        <v>58</v>
      </c>
      <c r="C39" s="464">
        <f>'Finansiniai duomenys'!C27</f>
        <v>0</v>
      </c>
      <c r="D39" s="465"/>
      <c r="E39" s="118">
        <f>'Finansiniai duomenys'!E27</f>
        <v>0</v>
      </c>
      <c r="F39" s="117"/>
      <c r="G39" s="117"/>
      <c r="H39" s="30" t="s">
        <v>65</v>
      </c>
    </row>
    <row r="40" spans="1:9" x14ac:dyDescent="0.2">
      <c r="A40" s="117"/>
      <c r="B40" s="86" t="s">
        <v>61</v>
      </c>
      <c r="C40" s="464">
        <f>'Finansiniai duomenys'!C28</f>
        <v>0</v>
      </c>
      <c r="D40" s="465"/>
      <c r="E40" s="118">
        <f>'Finansiniai duomenys'!E28</f>
        <v>0</v>
      </c>
      <c r="F40" s="117"/>
      <c r="G40" s="117"/>
    </row>
    <row r="41" spans="1:9" x14ac:dyDescent="0.2">
      <c r="A41" s="117"/>
      <c r="B41" s="86" t="s">
        <v>75</v>
      </c>
      <c r="C41" s="448" t="s">
        <v>76</v>
      </c>
      <c r="D41" s="449"/>
      <c r="E41" s="69">
        <f>100%-SUM(E36:E40)</f>
        <v>0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78</v>
      </c>
      <c r="C43" s="466">
        <f>'Finansiniai duomenys'!C31</f>
        <v>1</v>
      </c>
      <c r="D43" s="466"/>
      <c r="E43" s="466"/>
      <c r="F43" s="117"/>
      <c r="G43" s="117"/>
    </row>
    <row r="44" spans="1:9" ht="24" x14ac:dyDescent="0.2">
      <c r="A44" s="117"/>
      <c r="B44" s="87" t="s">
        <v>360</v>
      </c>
      <c r="C44" s="467" t="str">
        <f>'Finansiniai duomenys'!C32</f>
        <v>Kretingos savivaldybė</v>
      </c>
      <c r="D44" s="467"/>
      <c r="E44" s="467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82</v>
      </c>
      <c r="C46" s="468" t="e">
        <f>'Finansiniai duomenys'!#REF!</f>
        <v>#REF!</v>
      </c>
      <c r="D46" s="468"/>
      <c r="E46" s="468"/>
      <c r="F46" s="117"/>
      <c r="G46" s="117"/>
    </row>
    <row r="47" spans="1:9" ht="41.25" customHeight="1" x14ac:dyDescent="0.2">
      <c r="A47" s="117"/>
      <c r="B47" s="88" t="s">
        <v>84</v>
      </c>
      <c r="C47" s="469" t="e">
        <f>'Finansiniai duomenys'!#REF!</f>
        <v>#REF!</v>
      </c>
      <c r="D47" s="469"/>
      <c r="E47" s="469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42" t="s">
        <v>87</v>
      </c>
      <c r="D49" s="442"/>
      <c r="E49" s="442"/>
      <c r="F49" s="117"/>
      <c r="G49" s="117"/>
      <c r="H49" s="36"/>
    </row>
    <row r="50" spans="1:12" s="36" customFormat="1" ht="12" customHeight="1" x14ac:dyDescent="0.2">
      <c r="A50" s="123"/>
      <c r="B50" s="135"/>
      <c r="C50" s="454"/>
      <c r="D50" s="454"/>
      <c r="E50" s="454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34" t="s">
        <v>91</v>
      </c>
      <c r="D51" s="434"/>
      <c r="E51" s="434"/>
      <c r="F51" s="117"/>
      <c r="G51" s="117"/>
    </row>
    <row r="52" spans="1:12" x14ac:dyDescent="0.2">
      <c r="A52" s="117"/>
      <c r="B52" s="34"/>
      <c r="C52" s="436" t="s">
        <v>93</v>
      </c>
      <c r="D52" s="436"/>
      <c r="E52" s="436"/>
      <c r="F52" s="117"/>
      <c r="G52" s="117"/>
    </row>
    <row r="53" spans="1:12" ht="12.75" thickBot="1" x14ac:dyDescent="0.25">
      <c r="A53" s="117"/>
      <c r="B53" s="89" t="s">
        <v>95</v>
      </c>
      <c r="C53" s="37" t="s">
        <v>361</v>
      </c>
      <c r="D53" s="37"/>
      <c r="E53" s="37" t="s">
        <v>362</v>
      </c>
      <c r="F53" s="117"/>
      <c r="G53" s="117"/>
    </row>
    <row r="54" spans="1:12" x14ac:dyDescent="0.2">
      <c r="A54" s="117"/>
      <c r="B54" s="90" t="s">
        <v>97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99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101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103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105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107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109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111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113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115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117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119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121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123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363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127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129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131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133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135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364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137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365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142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144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146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148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150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153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155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157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159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161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163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167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169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171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173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366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175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178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367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368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186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369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190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370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371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197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200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203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206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209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212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372</v>
      </c>
      <c r="C125" s="62" t="s">
        <v>373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214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374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228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229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230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375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232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234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236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238</v>
      </c>
      <c r="C139" s="432"/>
      <c r="D139" s="432"/>
      <c r="E139" s="432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243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245</v>
      </c>
      <c r="C144" s="438"/>
      <c r="D144" s="438"/>
      <c r="E144" s="438"/>
      <c r="F144" s="117"/>
      <c r="G144" s="117"/>
    </row>
    <row r="145" spans="1:7" x14ac:dyDescent="0.2">
      <c r="A145" s="117"/>
      <c r="B145" s="34" t="s">
        <v>247</v>
      </c>
      <c r="C145" s="440"/>
      <c r="D145" s="440"/>
      <c r="E145" s="440"/>
      <c r="F145" s="117"/>
      <c r="G145" s="117"/>
    </row>
    <row r="146" spans="1:7" ht="24" x14ac:dyDescent="0.2">
      <c r="A146" s="117"/>
      <c r="B146" s="115" t="s">
        <v>249</v>
      </c>
      <c r="C146" s="428"/>
      <c r="D146" s="428"/>
      <c r="E146" s="428"/>
      <c r="F146" s="117"/>
      <c r="G146" s="117"/>
    </row>
    <row r="147" spans="1:7" ht="30" customHeight="1" x14ac:dyDescent="0.2">
      <c r="A147" s="117"/>
      <c r="B147" s="116" t="s">
        <v>376</v>
      </c>
      <c r="C147" s="430"/>
      <c r="D147" s="430"/>
      <c r="E147" s="430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4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</sheetPr>
  <dimension ref="A1:XFC110"/>
  <sheetViews>
    <sheetView showGridLines="0" tabSelected="1" topLeftCell="A49" zoomScaleNormal="100" workbookViewId="0">
      <selection activeCell="H69" sqref="H69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12"/>
    </row>
    <row r="2" spans="1:13" ht="25.9" customHeight="1" thickTop="1" x14ac:dyDescent="0.25">
      <c r="A2" s="12"/>
      <c r="B2" s="321"/>
      <c r="C2" s="322"/>
      <c r="D2" s="476" t="s">
        <v>501</v>
      </c>
      <c r="E2" s="477"/>
      <c r="F2" s="477"/>
      <c r="G2" s="477"/>
      <c r="H2" s="488" t="s">
        <v>378</v>
      </c>
      <c r="I2" s="488"/>
      <c r="J2" s="489"/>
      <c r="K2" s="12"/>
    </row>
    <row r="3" spans="1:13" ht="51" customHeight="1" x14ac:dyDescent="0.25">
      <c r="A3" s="12"/>
      <c r="B3" s="323"/>
      <c r="D3" s="475" t="s">
        <v>584</v>
      </c>
      <c r="E3" s="475"/>
      <c r="F3" s="475"/>
      <c r="H3" s="392" t="s">
        <v>355</v>
      </c>
      <c r="J3" s="324"/>
      <c r="K3" s="12"/>
    </row>
    <row r="4" spans="1:13" s="12" customFormat="1" x14ac:dyDescent="0.25">
      <c r="B4" s="470" t="s">
        <v>8</v>
      </c>
      <c r="C4" s="471"/>
      <c r="D4" s="474" t="str">
        <f>'Finansiniai duomenys'!C8</f>
        <v>UAB „Kretingos vandenys“</v>
      </c>
      <c r="E4" s="474"/>
      <c r="F4" s="474"/>
      <c r="G4" s="474"/>
      <c r="H4" s="472"/>
      <c r="I4" s="472"/>
      <c r="J4" s="473"/>
      <c r="L4"/>
    </row>
    <row r="5" spans="1:13" s="12" customFormat="1" x14ac:dyDescent="0.25">
      <c r="B5" s="470" t="s">
        <v>10</v>
      </c>
      <c r="C5" s="471"/>
      <c r="D5" s="472" t="str">
        <f>IFERROR(VLOOKUP(D4,'Finansiniai duomenys'!R2:T236,3,FALSE),"")</f>
        <v>Uždaroji akcinė bendrovė (UAB)</v>
      </c>
      <c r="E5" s="472"/>
      <c r="F5" s="472"/>
      <c r="G5" s="472"/>
      <c r="H5" s="472"/>
      <c r="I5" s="472"/>
      <c r="J5" s="473"/>
      <c r="L5"/>
    </row>
    <row r="6" spans="1:13" s="12" customFormat="1" x14ac:dyDescent="0.25">
      <c r="B6" s="470" t="s">
        <v>14</v>
      </c>
      <c r="C6" s="471"/>
      <c r="D6" s="472">
        <f>IFERROR(VLOOKUP(D4,'Finansiniai duomenys'!R2:T236,2,FALSE),"")</f>
        <v>163994426</v>
      </c>
      <c r="E6" s="472"/>
      <c r="F6" s="472"/>
      <c r="G6" s="472"/>
      <c r="H6" s="472"/>
      <c r="I6" s="472"/>
      <c r="J6" s="473"/>
      <c r="L6"/>
    </row>
    <row r="7" spans="1:13" x14ac:dyDescent="0.25">
      <c r="A7" s="12"/>
      <c r="B7" s="470" t="s">
        <v>21</v>
      </c>
      <c r="C7" s="471"/>
      <c r="D7" s="472" t="str">
        <f>IFERROR(VLOOKUP(D4,'Finansiniai duomenys'!R2:U236,4,FALSE),"")</f>
        <v>Vandentvarka</v>
      </c>
      <c r="E7" s="472"/>
      <c r="F7" s="472"/>
      <c r="G7" s="472"/>
      <c r="H7" s="472"/>
      <c r="I7" s="472"/>
      <c r="J7" s="473"/>
      <c r="K7" s="12"/>
      <c r="M7" s="12"/>
    </row>
    <row r="8" spans="1:13" x14ac:dyDescent="0.25">
      <c r="A8" s="12"/>
      <c r="B8" s="323"/>
      <c r="D8" s="325"/>
      <c r="E8" s="325"/>
      <c r="G8" s="326"/>
      <c r="I8" s="327"/>
      <c r="J8" s="324"/>
      <c r="K8" s="12"/>
      <c r="M8" s="12"/>
    </row>
    <row r="9" spans="1:13" x14ac:dyDescent="0.25">
      <c r="A9" s="12"/>
      <c r="B9" s="323"/>
      <c r="D9" s="325"/>
      <c r="E9" s="325"/>
      <c r="G9" s="326"/>
      <c r="I9" s="327"/>
      <c r="J9" s="324"/>
      <c r="K9" s="12"/>
    </row>
    <row r="10" spans="1:13" ht="15.75" thickBot="1" x14ac:dyDescent="0.3">
      <c r="A10" s="12"/>
      <c r="B10" s="323"/>
      <c r="D10" s="325"/>
      <c r="E10" s="325"/>
      <c r="G10" s="326"/>
      <c r="I10" s="327"/>
      <c r="J10" s="324"/>
      <c r="K10" s="12"/>
    </row>
    <row r="11" spans="1:13" ht="49.5" thickTop="1" thickBot="1" x14ac:dyDescent="0.3">
      <c r="A11" s="12"/>
      <c r="B11" s="323"/>
      <c r="D11" s="328" t="s">
        <v>431</v>
      </c>
      <c r="E11" s="329"/>
      <c r="F11" s="330"/>
      <c r="G11" s="331" t="s">
        <v>448</v>
      </c>
      <c r="H11" s="332"/>
      <c r="I11" s="331" t="s">
        <v>449</v>
      </c>
      <c r="J11" s="333"/>
      <c r="K11" s="12"/>
    </row>
    <row r="12" spans="1:13" ht="16.5" thickTop="1" thickBot="1" x14ac:dyDescent="0.3">
      <c r="A12" s="12"/>
      <c r="B12" s="323"/>
      <c r="D12" s="323" t="s">
        <v>453</v>
      </c>
      <c r="E12" s="396"/>
      <c r="F12" s="396"/>
      <c r="G12" s="397">
        <v>1</v>
      </c>
      <c r="H12" s="396"/>
      <c r="I12" s="397">
        <v>1</v>
      </c>
      <c r="J12" s="398"/>
      <c r="K12" s="12"/>
    </row>
    <row r="13" spans="1:13" ht="15.75" thickTop="1" x14ac:dyDescent="0.25">
      <c r="A13" s="12"/>
      <c r="B13" s="323"/>
      <c r="D13" s="490" t="s">
        <v>582</v>
      </c>
      <c r="F13" s="492" t="s">
        <v>579</v>
      </c>
      <c r="G13" s="492"/>
      <c r="H13" s="5" t="s">
        <v>595</v>
      </c>
      <c r="I13" s="302"/>
      <c r="J13" s="324"/>
      <c r="K13" s="12"/>
    </row>
    <row r="14" spans="1:13" x14ac:dyDescent="0.25">
      <c r="A14" s="12"/>
      <c r="B14" s="323"/>
      <c r="D14" s="491"/>
      <c r="F14" s="492" t="s">
        <v>580</v>
      </c>
      <c r="G14" s="492"/>
      <c r="H14" s="395"/>
      <c r="I14" s="302"/>
      <c r="J14" s="324"/>
      <c r="K14" s="12"/>
    </row>
    <row r="15" spans="1:13" ht="15.75" thickBot="1" x14ac:dyDescent="0.3">
      <c r="A15" s="12"/>
      <c r="B15" s="323"/>
      <c r="D15" s="323"/>
      <c r="J15" s="324"/>
      <c r="K15" s="12"/>
    </row>
    <row r="16" spans="1:13" ht="49.5" thickTop="1" thickBot="1" x14ac:dyDescent="0.3">
      <c r="A16" s="12"/>
      <c r="B16" s="323"/>
      <c r="D16" s="328" t="s">
        <v>450</v>
      </c>
      <c r="E16" s="329"/>
      <c r="F16" s="330"/>
      <c r="G16" s="331" t="s">
        <v>448</v>
      </c>
      <c r="H16" s="332"/>
      <c r="I16" s="331" t="s">
        <v>449</v>
      </c>
      <c r="J16" s="333"/>
      <c r="K16" s="12"/>
    </row>
    <row r="17" spans="1:11" ht="15.75" thickTop="1" x14ac:dyDescent="0.25">
      <c r="A17" s="12"/>
      <c r="B17" s="323"/>
      <c r="D17" s="323" t="s">
        <v>217</v>
      </c>
      <c r="G17" s="46">
        <f>'Finansiniai duomenys'!C115</f>
        <v>1009.8</v>
      </c>
      <c r="I17" s="46">
        <f>'Finansiniai duomenys'!E115</f>
        <v>2131</v>
      </c>
      <c r="J17" s="324"/>
      <c r="K17" s="12"/>
    </row>
    <row r="18" spans="1:11" x14ac:dyDescent="0.25">
      <c r="A18" s="12"/>
      <c r="B18" s="323"/>
      <c r="D18" s="323"/>
      <c r="F18" s="334" t="s">
        <v>451</v>
      </c>
      <c r="G18" s="334" t="s">
        <v>452</v>
      </c>
      <c r="H18" s="334" t="s">
        <v>451</v>
      </c>
      <c r="I18" s="334" t="s">
        <v>452</v>
      </c>
      <c r="J18" s="324"/>
      <c r="K18" s="12"/>
    </row>
    <row r="19" spans="1:11" x14ac:dyDescent="0.25">
      <c r="A19" s="12"/>
      <c r="B19" s="323"/>
      <c r="D19" s="323" t="s">
        <v>454</v>
      </c>
      <c r="F19" s="28" t="s">
        <v>592</v>
      </c>
      <c r="G19" s="28">
        <v>16.8</v>
      </c>
      <c r="H19" s="28" t="s">
        <v>592</v>
      </c>
      <c r="I19" s="28">
        <v>16</v>
      </c>
      <c r="J19" s="324"/>
      <c r="K19" s="12"/>
    </row>
    <row r="20" spans="1:11" x14ac:dyDescent="0.25">
      <c r="A20" s="12"/>
      <c r="B20" s="323"/>
      <c r="D20" s="323" t="s">
        <v>455</v>
      </c>
      <c r="F20" s="28" t="s">
        <v>592</v>
      </c>
      <c r="G20" s="28">
        <v>10.3</v>
      </c>
      <c r="H20" s="28" t="s">
        <v>593</v>
      </c>
      <c r="I20" s="28">
        <v>15.7</v>
      </c>
      <c r="J20" s="324"/>
      <c r="K20" s="12"/>
    </row>
    <row r="21" spans="1:11" x14ac:dyDescent="0.25">
      <c r="A21" s="12"/>
      <c r="B21" s="323"/>
      <c r="D21" s="323" t="s">
        <v>456</v>
      </c>
      <c r="F21" s="28" t="s">
        <v>592</v>
      </c>
      <c r="G21" s="28">
        <v>5.3</v>
      </c>
      <c r="H21" s="28" t="s">
        <v>592</v>
      </c>
      <c r="I21" s="28">
        <v>9.5</v>
      </c>
      <c r="J21" s="324"/>
      <c r="K21" s="12"/>
    </row>
    <row r="22" spans="1:11" x14ac:dyDescent="0.25">
      <c r="A22" s="12"/>
      <c r="B22" s="323"/>
      <c r="D22" s="323" t="s">
        <v>457</v>
      </c>
      <c r="G22" s="28">
        <v>977.4</v>
      </c>
      <c r="I22" s="28">
        <v>2089.8000000000002</v>
      </c>
      <c r="J22" s="324"/>
      <c r="K22" s="12"/>
    </row>
    <row r="23" spans="1:11" x14ac:dyDescent="0.25">
      <c r="A23" s="12"/>
      <c r="B23" s="323"/>
      <c r="D23" s="323"/>
      <c r="J23" s="324"/>
      <c r="K23" s="12"/>
    </row>
    <row r="24" spans="1:11" ht="15.75" thickBot="1" x14ac:dyDescent="0.3">
      <c r="A24" s="12"/>
      <c r="B24" s="323"/>
      <c r="D24" s="323"/>
      <c r="E24" s="335"/>
      <c r="F24" s="336"/>
      <c r="G24" s="337" t="str">
        <f>IF((G19+G20+G21+G22)=G17,"Gerai","Klaida")</f>
        <v>Gerai</v>
      </c>
      <c r="H24" s="327"/>
      <c r="I24" s="337" t="str">
        <f>IF((I19+I20+I21+I22)=I17,"Gerai","Klaida")</f>
        <v>Gerai</v>
      </c>
      <c r="J24" s="324"/>
      <c r="K24" s="12"/>
    </row>
    <row r="25" spans="1:11" ht="49.5" thickTop="1" thickBot="1" x14ac:dyDescent="0.3">
      <c r="A25" s="12"/>
      <c r="B25" s="323"/>
      <c r="D25" s="328" t="s">
        <v>458</v>
      </c>
      <c r="E25" s="329"/>
      <c r="F25" s="330"/>
      <c r="G25" s="331" t="s">
        <v>448</v>
      </c>
      <c r="H25" s="332"/>
      <c r="I25" s="331" t="s">
        <v>449</v>
      </c>
      <c r="J25" s="333"/>
      <c r="K25" s="12"/>
    </row>
    <row r="26" spans="1:11" ht="15.75" thickTop="1" x14ac:dyDescent="0.25">
      <c r="A26" s="12"/>
      <c r="B26" s="323"/>
      <c r="D26" s="323" t="s">
        <v>512</v>
      </c>
      <c r="E26" s="338"/>
      <c r="G26" s="28"/>
      <c r="I26" s="28"/>
      <c r="J26" s="324"/>
      <c r="K26" s="12"/>
    </row>
    <row r="27" spans="1:11" x14ac:dyDescent="0.25">
      <c r="A27" s="12"/>
      <c r="B27" s="323"/>
      <c r="D27" s="323" t="s">
        <v>485</v>
      </c>
      <c r="E27" s="338"/>
      <c r="G27" s="28"/>
      <c r="I27" s="28"/>
      <c r="J27" s="324"/>
      <c r="K27" s="12"/>
    </row>
    <row r="28" spans="1:11" x14ac:dyDescent="0.25">
      <c r="A28" s="12"/>
      <c r="B28" s="323"/>
      <c r="D28" s="323" t="s">
        <v>459</v>
      </c>
      <c r="E28" s="338"/>
      <c r="G28" s="28"/>
      <c r="I28" s="28"/>
      <c r="J28" s="324"/>
      <c r="K28" s="12"/>
    </row>
    <row r="29" spans="1:11" x14ac:dyDescent="0.25">
      <c r="A29" s="12"/>
      <c r="B29" s="323"/>
      <c r="D29" s="323" t="s">
        <v>460</v>
      </c>
      <c r="E29" s="338"/>
      <c r="G29" s="28"/>
      <c r="I29" s="28"/>
      <c r="J29" s="324"/>
      <c r="K29" s="12"/>
    </row>
    <row r="30" spans="1:11" x14ac:dyDescent="0.25">
      <c r="A30" s="12"/>
      <c r="B30" s="323"/>
      <c r="D30" s="323" t="s">
        <v>502</v>
      </c>
      <c r="E30" s="338"/>
      <c r="G30" s="28"/>
      <c r="I30" s="28"/>
      <c r="J30" s="324"/>
      <c r="K30" s="12"/>
    </row>
    <row r="31" spans="1:11" x14ac:dyDescent="0.25">
      <c r="A31" s="12"/>
      <c r="B31" s="323"/>
      <c r="D31" s="323" t="s">
        <v>459</v>
      </c>
      <c r="E31" s="325"/>
      <c r="G31" s="28"/>
      <c r="I31" s="28"/>
      <c r="J31" s="324"/>
      <c r="K31" s="12"/>
    </row>
    <row r="32" spans="1:11" x14ac:dyDescent="0.25">
      <c r="A32" s="12"/>
      <c r="B32" s="323"/>
      <c r="D32" s="323" t="s">
        <v>460</v>
      </c>
      <c r="G32" s="28"/>
      <c r="I32" s="28"/>
      <c r="J32" s="324"/>
      <c r="K32" s="12"/>
    </row>
    <row r="33" spans="1:11" x14ac:dyDescent="0.25">
      <c r="A33" s="12"/>
      <c r="B33" s="323"/>
      <c r="D33" s="323" t="s">
        <v>486</v>
      </c>
      <c r="E33" s="325"/>
      <c r="G33" s="28"/>
      <c r="I33" s="28"/>
      <c r="J33" s="324"/>
      <c r="K33" s="12"/>
    </row>
    <row r="34" spans="1:11" x14ac:dyDescent="0.25">
      <c r="A34" s="12"/>
      <c r="B34" s="323"/>
      <c r="D34" s="323" t="s">
        <v>487</v>
      </c>
      <c r="G34" s="28"/>
      <c r="I34" s="28"/>
      <c r="J34" s="324"/>
      <c r="K34" s="12"/>
    </row>
    <row r="35" spans="1:11" x14ac:dyDescent="0.25">
      <c r="A35" s="12"/>
      <c r="B35" s="323"/>
      <c r="D35" s="323" t="s">
        <v>488</v>
      </c>
      <c r="E35" s="325"/>
      <c r="G35" s="28"/>
      <c r="I35" s="28"/>
      <c r="J35" s="324"/>
      <c r="K35" s="12"/>
    </row>
    <row r="36" spans="1:11" x14ac:dyDescent="0.25">
      <c r="A36" s="12"/>
      <c r="B36" s="323"/>
      <c r="D36" s="323"/>
      <c r="J36" s="324"/>
      <c r="K36" s="12"/>
    </row>
    <row r="37" spans="1:11" ht="15.75" thickBot="1" x14ac:dyDescent="0.3">
      <c r="A37" s="12"/>
      <c r="B37" s="323"/>
      <c r="D37" s="339"/>
      <c r="E37" s="340"/>
      <c r="F37" s="341"/>
      <c r="G37" s="342" t="str">
        <f>IF((G27+G30+G33+G34+G35)=G26,"Gerai","Klaida")</f>
        <v>Gerai</v>
      </c>
      <c r="H37" s="341"/>
      <c r="I37" s="342" t="str">
        <f>IF((I27+I30+I33+I34+I35)=I26,"Gerai","Klaida")</f>
        <v>Gerai</v>
      </c>
      <c r="J37" s="343"/>
      <c r="K37" s="12"/>
    </row>
    <row r="38" spans="1:11" ht="16.5" thickTop="1" thickBot="1" x14ac:dyDescent="0.3">
      <c r="A38" s="12"/>
      <c r="B38" s="323"/>
      <c r="D38" s="344"/>
      <c r="E38" s="344"/>
      <c r="J38" s="324"/>
      <c r="K38" s="12"/>
    </row>
    <row r="39" spans="1:11" ht="49.5" thickTop="1" thickBot="1" x14ac:dyDescent="0.3">
      <c r="A39" s="12"/>
      <c r="B39" s="323"/>
      <c r="D39" s="345" t="s">
        <v>48</v>
      </c>
      <c r="E39" s="346"/>
      <c r="F39" s="347"/>
      <c r="G39" s="348" t="s">
        <v>448</v>
      </c>
      <c r="H39" s="349"/>
      <c r="I39" s="348" t="s">
        <v>449</v>
      </c>
      <c r="J39" s="350"/>
      <c r="K39" s="12"/>
    </row>
    <row r="40" spans="1:11" ht="16.5" thickTop="1" thickBot="1" x14ac:dyDescent="0.3">
      <c r="A40" s="12"/>
      <c r="B40" s="323"/>
      <c r="D40" s="351" t="s">
        <v>461</v>
      </c>
      <c r="E40" s="352"/>
      <c r="F40" s="352"/>
      <c r="G40" s="311"/>
      <c r="H40" s="352"/>
      <c r="I40" s="311"/>
      <c r="J40" s="353"/>
      <c r="K40" s="12"/>
    </row>
    <row r="41" spans="1:11" ht="16.5" thickTop="1" thickBot="1" x14ac:dyDescent="0.3">
      <c r="A41" s="12"/>
      <c r="B41" s="323"/>
      <c r="D41" s="351" t="s">
        <v>462</v>
      </c>
      <c r="E41" s="352"/>
      <c r="F41" s="352"/>
      <c r="G41" s="311"/>
      <c r="H41" s="352"/>
      <c r="I41" s="311"/>
      <c r="J41" s="353"/>
      <c r="K41" s="12"/>
    </row>
    <row r="42" spans="1:11" ht="16.5" thickTop="1" thickBot="1" x14ac:dyDescent="0.3">
      <c r="A42" s="12"/>
      <c r="B42" s="323"/>
      <c r="D42" s="351" t="s">
        <v>463</v>
      </c>
      <c r="E42" s="352"/>
      <c r="F42" s="352"/>
      <c r="G42" s="311"/>
      <c r="H42" s="352"/>
      <c r="I42" s="311"/>
      <c r="J42" s="353"/>
      <c r="K42" s="12"/>
    </row>
    <row r="43" spans="1:11" ht="15.75" thickTop="1" x14ac:dyDescent="0.25">
      <c r="A43" s="12"/>
      <c r="B43" s="323"/>
      <c r="D43" s="354" t="s">
        <v>464</v>
      </c>
      <c r="E43" s="355"/>
      <c r="F43" s="355"/>
      <c r="G43" s="309"/>
      <c r="H43" s="355"/>
      <c r="I43" s="309"/>
      <c r="J43" s="356"/>
      <c r="K43" s="12"/>
    </row>
    <row r="44" spans="1:11" x14ac:dyDescent="0.25">
      <c r="A44" s="12"/>
      <c r="B44" s="323"/>
      <c r="D44" s="357" t="s">
        <v>429</v>
      </c>
      <c r="G44" s="28"/>
      <c r="I44" s="28"/>
      <c r="J44" s="358"/>
      <c r="K44" s="12"/>
    </row>
    <row r="45" spans="1:11" x14ac:dyDescent="0.25">
      <c r="A45" s="12"/>
      <c r="B45" s="323"/>
      <c r="D45" s="357" t="s">
        <v>465</v>
      </c>
      <c r="G45" s="28"/>
      <c r="I45" s="28"/>
      <c r="J45" s="358"/>
      <c r="K45" s="12"/>
    </row>
    <row r="46" spans="1:11" x14ac:dyDescent="0.25">
      <c r="A46" s="12"/>
      <c r="B46" s="323"/>
      <c r="D46" s="357" t="s">
        <v>466</v>
      </c>
      <c r="G46" s="28"/>
      <c r="I46" s="28"/>
      <c r="J46" s="358"/>
      <c r="K46" s="12"/>
    </row>
    <row r="47" spans="1:11" x14ac:dyDescent="0.25">
      <c r="A47" s="12"/>
      <c r="B47" s="323"/>
      <c r="D47" s="357" t="s">
        <v>467</v>
      </c>
      <c r="G47" s="28"/>
      <c r="I47" s="28"/>
      <c r="J47" s="358"/>
      <c r="K47" s="12"/>
    </row>
    <row r="48" spans="1:11" x14ac:dyDescent="0.25">
      <c r="A48" s="12"/>
      <c r="B48" s="323"/>
      <c r="D48" s="357" t="s">
        <v>468</v>
      </c>
      <c r="G48" s="28"/>
      <c r="I48" s="28"/>
      <c r="J48" s="358"/>
      <c r="K48" s="12"/>
    </row>
    <row r="49" spans="1:11" ht="15.75" thickBot="1" x14ac:dyDescent="0.3">
      <c r="A49" s="12"/>
      <c r="B49" s="323"/>
      <c r="D49" s="359" t="s">
        <v>447</v>
      </c>
      <c r="E49" s="360"/>
      <c r="F49" s="360"/>
      <c r="G49" s="310"/>
      <c r="H49" s="360"/>
      <c r="I49" s="310"/>
      <c r="J49" s="361"/>
      <c r="K49" s="12"/>
    </row>
    <row r="50" spans="1:11" ht="15.75" thickTop="1" x14ac:dyDescent="0.25">
      <c r="A50" s="12"/>
      <c r="B50" s="323"/>
      <c r="D50" s="323" t="s">
        <v>469</v>
      </c>
      <c r="G50" s="28"/>
      <c r="I50" s="28"/>
      <c r="J50" s="324"/>
      <c r="K50" s="12"/>
    </row>
    <row r="51" spans="1:11" x14ac:dyDescent="0.25">
      <c r="A51" s="12"/>
      <c r="B51" s="323"/>
      <c r="D51" s="323" t="s">
        <v>400</v>
      </c>
      <c r="G51" s="28"/>
      <c r="I51" s="28"/>
      <c r="J51" s="324"/>
      <c r="K51" s="12"/>
    </row>
    <row r="52" spans="1:11" x14ac:dyDescent="0.25">
      <c r="A52" s="12"/>
      <c r="B52" s="323"/>
      <c r="D52" s="323" t="s">
        <v>465</v>
      </c>
      <c r="G52" s="28"/>
      <c r="I52" s="28"/>
      <c r="J52" s="324"/>
      <c r="K52" s="12"/>
    </row>
    <row r="53" spans="1:11" x14ac:dyDescent="0.25">
      <c r="A53" s="12"/>
      <c r="B53" s="323"/>
      <c r="D53" s="323" t="s">
        <v>466</v>
      </c>
      <c r="G53" s="28"/>
      <c r="I53" s="28"/>
      <c r="J53" s="324"/>
      <c r="K53" s="12"/>
    </row>
    <row r="54" spans="1:11" x14ac:dyDescent="0.25">
      <c r="A54" s="12"/>
      <c r="B54" s="323"/>
      <c r="D54" s="323" t="s">
        <v>467</v>
      </c>
      <c r="G54" s="28"/>
      <c r="I54" s="28"/>
      <c r="J54" s="324"/>
      <c r="K54" s="12"/>
    </row>
    <row r="55" spans="1:11" x14ac:dyDescent="0.25">
      <c r="A55" s="12"/>
      <c r="B55" s="323"/>
      <c r="D55" s="323" t="s">
        <v>401</v>
      </c>
      <c r="G55" s="28"/>
      <c r="I55" s="28"/>
      <c r="J55" s="324"/>
      <c r="K55" s="12"/>
    </row>
    <row r="56" spans="1:11" ht="15.75" thickBot="1" x14ac:dyDescent="0.3">
      <c r="A56" s="12"/>
      <c r="B56" s="323"/>
      <c r="D56" s="339" t="s">
        <v>447</v>
      </c>
      <c r="E56" s="292"/>
      <c r="F56" s="292"/>
      <c r="G56" s="293"/>
      <c r="H56" s="292"/>
      <c r="I56" s="293"/>
      <c r="J56" s="343"/>
      <c r="K56" s="12"/>
    </row>
    <row r="57" spans="1:11" ht="16.5" thickTop="1" thickBot="1" x14ac:dyDescent="0.3">
      <c r="A57" s="12"/>
      <c r="B57" s="323"/>
      <c r="J57" s="324"/>
      <c r="K57" s="12"/>
    </row>
    <row r="58" spans="1:11" ht="49.5" thickTop="1" thickBot="1" x14ac:dyDescent="0.3">
      <c r="A58" s="12"/>
      <c r="B58" s="323"/>
      <c r="D58" s="345" t="s">
        <v>430</v>
      </c>
      <c r="E58" s="346"/>
      <c r="F58" s="347"/>
      <c r="G58" s="348" t="s">
        <v>448</v>
      </c>
      <c r="H58" s="349"/>
      <c r="I58" s="348" t="s">
        <v>449</v>
      </c>
      <c r="J58" s="350"/>
      <c r="K58" s="12"/>
    </row>
    <row r="59" spans="1:11" ht="15.75" thickTop="1" x14ac:dyDescent="0.25">
      <c r="A59" s="12"/>
      <c r="B59" s="323"/>
      <c r="D59" s="354" t="s">
        <v>470</v>
      </c>
      <c r="E59" s="355"/>
      <c r="F59" s="355"/>
      <c r="G59" s="309">
        <v>515.20000000000005</v>
      </c>
      <c r="H59" s="355"/>
      <c r="I59" s="312">
        <v>530.70000000000005</v>
      </c>
      <c r="J59" s="356"/>
      <c r="K59" s="12"/>
    </row>
    <row r="60" spans="1:11" x14ac:dyDescent="0.25">
      <c r="A60" s="12"/>
      <c r="B60" s="323"/>
      <c r="D60" s="357" t="s">
        <v>402</v>
      </c>
      <c r="G60" s="28">
        <v>306.88</v>
      </c>
      <c r="I60" s="75">
        <v>314.10000000000002</v>
      </c>
      <c r="J60" s="358"/>
      <c r="K60" s="12"/>
    </row>
    <row r="61" spans="1:11" ht="15.75" thickBot="1" x14ac:dyDescent="0.3">
      <c r="A61" s="12"/>
      <c r="B61" s="323"/>
      <c r="D61" s="359" t="s">
        <v>403</v>
      </c>
      <c r="E61" s="360"/>
      <c r="F61" s="360"/>
      <c r="G61" s="310">
        <v>208.32</v>
      </c>
      <c r="H61" s="360"/>
      <c r="I61" s="313">
        <v>216.6</v>
      </c>
      <c r="J61" s="361"/>
      <c r="K61" s="12"/>
    </row>
    <row r="62" spans="1:11" ht="15.75" thickTop="1" x14ac:dyDescent="0.25">
      <c r="A62" s="12"/>
      <c r="B62" s="323"/>
      <c r="D62" s="354" t="s">
        <v>504</v>
      </c>
      <c r="E62" s="355"/>
      <c r="F62" s="355"/>
      <c r="G62" s="312">
        <v>2853096</v>
      </c>
      <c r="H62" s="355"/>
      <c r="I62" s="312">
        <v>2872045</v>
      </c>
      <c r="J62" s="356"/>
      <c r="K62" s="12"/>
    </row>
    <row r="63" spans="1:11" x14ac:dyDescent="0.25">
      <c r="A63" s="12"/>
      <c r="B63" s="323"/>
      <c r="D63" s="357" t="s">
        <v>404</v>
      </c>
      <c r="G63" s="75">
        <v>1426548</v>
      </c>
      <c r="I63" s="75">
        <v>1436023</v>
      </c>
      <c r="J63" s="358"/>
      <c r="K63" s="12"/>
    </row>
    <row r="64" spans="1:11" x14ac:dyDescent="0.25">
      <c r="A64" s="12"/>
      <c r="B64" s="323"/>
      <c r="D64" s="357" t="s">
        <v>405</v>
      </c>
      <c r="G64" s="75">
        <v>889090</v>
      </c>
      <c r="I64" s="75">
        <v>884837</v>
      </c>
      <c r="J64" s="358"/>
      <c r="K64" s="12"/>
    </row>
    <row r="65" spans="1:11" ht="15.75" thickBot="1" x14ac:dyDescent="0.3">
      <c r="A65" s="12"/>
      <c r="B65" s="323"/>
      <c r="D65" s="359" t="s">
        <v>408</v>
      </c>
      <c r="E65" s="360"/>
      <c r="F65" s="360"/>
      <c r="G65" s="313">
        <v>537458</v>
      </c>
      <c r="H65" s="360"/>
      <c r="I65" s="313">
        <v>551185</v>
      </c>
      <c r="J65" s="361"/>
      <c r="K65" s="12"/>
    </row>
    <row r="66" spans="1:11" ht="15.75" thickTop="1" x14ac:dyDescent="0.25">
      <c r="A66" s="12"/>
      <c r="B66" s="323"/>
      <c r="D66" s="354" t="s">
        <v>505</v>
      </c>
      <c r="E66" s="362"/>
      <c r="F66" s="362"/>
      <c r="G66" s="312">
        <v>2064938</v>
      </c>
      <c r="H66" s="362"/>
      <c r="I66" s="312">
        <v>2111820</v>
      </c>
      <c r="J66" s="356"/>
      <c r="K66" s="12"/>
    </row>
    <row r="67" spans="1:11" x14ac:dyDescent="0.25">
      <c r="A67" s="12"/>
      <c r="B67" s="323"/>
      <c r="D67" s="357" t="s">
        <v>406</v>
      </c>
      <c r="E67" s="363"/>
      <c r="F67" s="363"/>
      <c r="G67" s="75">
        <v>2064938</v>
      </c>
      <c r="H67" s="363"/>
      <c r="I67" s="75">
        <v>2111820</v>
      </c>
      <c r="J67" s="358"/>
      <c r="K67" s="12"/>
    </row>
    <row r="68" spans="1:11" ht="15.75" thickBot="1" x14ac:dyDescent="0.3">
      <c r="A68" s="12"/>
      <c r="B68" s="323"/>
      <c r="D68" s="359" t="s">
        <v>407</v>
      </c>
      <c r="E68" s="364"/>
      <c r="F68" s="364"/>
      <c r="G68" s="313"/>
      <c r="H68" s="364"/>
      <c r="I68" s="313"/>
      <c r="J68" s="361"/>
      <c r="K68" s="12"/>
    </row>
    <row r="69" spans="1:11" ht="15.75" thickTop="1" x14ac:dyDescent="0.25">
      <c r="A69" s="12"/>
      <c r="B69" s="323"/>
      <c r="D69" s="354" t="s">
        <v>471</v>
      </c>
      <c r="E69" s="314"/>
      <c r="F69" s="314"/>
      <c r="G69" s="312">
        <v>12839</v>
      </c>
      <c r="H69" s="314"/>
      <c r="I69" s="312">
        <v>13087</v>
      </c>
      <c r="J69" s="356"/>
      <c r="K69" s="12"/>
    </row>
    <row r="70" spans="1:11" x14ac:dyDescent="0.25">
      <c r="A70" s="12"/>
      <c r="B70" s="323"/>
      <c r="D70" s="357" t="s">
        <v>409</v>
      </c>
      <c r="E70" s="302"/>
      <c r="F70" s="302"/>
      <c r="G70" s="75">
        <v>432</v>
      </c>
      <c r="H70" s="302"/>
      <c r="I70" s="75">
        <v>443</v>
      </c>
      <c r="J70" s="358"/>
      <c r="K70" s="12"/>
    </row>
    <row r="71" spans="1:11" ht="15.75" thickBot="1" x14ac:dyDescent="0.3">
      <c r="A71" s="12"/>
      <c r="B71" s="323"/>
      <c r="D71" s="359" t="s">
        <v>414</v>
      </c>
      <c r="E71" s="315"/>
      <c r="F71" s="315"/>
      <c r="G71" s="313">
        <v>12407</v>
      </c>
      <c r="H71" s="315"/>
      <c r="I71" s="313">
        <v>12644</v>
      </c>
      <c r="J71" s="361"/>
      <c r="K71" s="12"/>
    </row>
    <row r="72" spans="1:11" ht="16.5" thickTop="1" thickBot="1" x14ac:dyDescent="0.3">
      <c r="A72" s="12"/>
      <c r="B72" s="323"/>
      <c r="D72" s="323" t="s">
        <v>472</v>
      </c>
      <c r="E72" s="302"/>
      <c r="F72" s="302"/>
      <c r="G72" s="5">
        <v>102</v>
      </c>
      <c r="H72" s="302"/>
      <c r="I72" s="5">
        <v>45</v>
      </c>
      <c r="J72" s="324"/>
      <c r="K72" s="12"/>
    </row>
    <row r="73" spans="1:11" ht="16.5" thickTop="1" thickBot="1" x14ac:dyDescent="0.3">
      <c r="A73" s="12"/>
      <c r="B73" s="323"/>
      <c r="D73" s="365" t="s">
        <v>473</v>
      </c>
      <c r="E73" s="316"/>
      <c r="F73" s="316"/>
      <c r="G73" s="317">
        <v>420.7</v>
      </c>
      <c r="H73" s="316"/>
      <c r="I73" s="317">
        <v>460</v>
      </c>
      <c r="J73" s="353"/>
      <c r="K73" s="12"/>
    </row>
    <row r="74" spans="1:11" ht="16.5" thickTop="1" thickBot="1" x14ac:dyDescent="0.3">
      <c r="A74" s="12"/>
      <c r="B74" s="323"/>
      <c r="D74" s="339" t="s">
        <v>474</v>
      </c>
      <c r="E74" s="292"/>
      <c r="F74" s="292"/>
      <c r="G74" s="293">
        <v>22190</v>
      </c>
      <c r="H74" s="292"/>
      <c r="I74" s="293">
        <v>31380</v>
      </c>
      <c r="J74" s="343"/>
      <c r="K74" s="12"/>
    </row>
    <row r="75" spans="1:11" ht="16.5" thickTop="1" thickBot="1" x14ac:dyDescent="0.3">
      <c r="A75" s="12"/>
      <c r="B75" s="323"/>
      <c r="J75" s="324"/>
      <c r="K75" s="12"/>
    </row>
    <row r="76" spans="1:11" ht="49.5" thickTop="1" thickBot="1" x14ac:dyDescent="0.3">
      <c r="A76" s="12"/>
      <c r="B76" s="323"/>
      <c r="D76" s="345" t="s">
        <v>432</v>
      </c>
      <c r="E76" s="366"/>
      <c r="F76" s="367"/>
      <c r="G76" s="348" t="s">
        <v>448</v>
      </c>
      <c r="H76" s="349"/>
      <c r="I76" s="348" t="s">
        <v>449</v>
      </c>
      <c r="J76" s="350"/>
      <c r="K76" s="12"/>
    </row>
    <row r="77" spans="1:11" ht="15.75" thickTop="1" x14ac:dyDescent="0.25">
      <c r="A77" s="12"/>
      <c r="B77" s="323"/>
      <c r="D77" s="354" t="s">
        <v>475</v>
      </c>
      <c r="E77" s="355"/>
      <c r="F77" s="355"/>
      <c r="G77" s="309"/>
      <c r="H77" s="355"/>
      <c r="I77" s="309"/>
      <c r="J77" s="356"/>
      <c r="K77" s="12"/>
    </row>
    <row r="78" spans="1:11" x14ac:dyDescent="0.25">
      <c r="A78" s="12"/>
      <c r="B78" s="323"/>
      <c r="D78" s="357" t="s">
        <v>476</v>
      </c>
      <c r="G78" s="28"/>
      <c r="I78" s="28"/>
      <c r="J78" s="358"/>
      <c r="K78" s="12"/>
    </row>
    <row r="79" spans="1:11" ht="15.75" thickBot="1" x14ac:dyDescent="0.3">
      <c r="A79" s="12"/>
      <c r="B79" s="323"/>
      <c r="D79" s="359" t="s">
        <v>477</v>
      </c>
      <c r="E79" s="360"/>
      <c r="F79" s="360"/>
      <c r="G79" s="310"/>
      <c r="H79" s="360"/>
      <c r="I79" s="310"/>
      <c r="J79" s="361"/>
      <c r="K79" s="12"/>
    </row>
    <row r="80" spans="1:11" ht="15.75" thickTop="1" x14ac:dyDescent="0.25">
      <c r="A80" s="12"/>
      <c r="B80" s="323"/>
      <c r="D80" s="323" t="s">
        <v>506</v>
      </c>
      <c r="G80" s="28"/>
      <c r="I80" s="28"/>
      <c r="J80" s="324"/>
      <c r="K80" s="12"/>
    </row>
    <row r="81" spans="1:11" x14ac:dyDescent="0.25">
      <c r="A81" s="12"/>
      <c r="B81" s="323"/>
      <c r="D81" s="323" t="s">
        <v>476</v>
      </c>
      <c r="G81" s="28"/>
      <c r="I81" s="28"/>
      <c r="J81" s="324"/>
      <c r="K81" s="12"/>
    </row>
    <row r="82" spans="1:11" x14ac:dyDescent="0.25">
      <c r="A82" s="12"/>
      <c r="B82" s="323"/>
      <c r="D82" s="323" t="s">
        <v>478</v>
      </c>
      <c r="G82" s="28"/>
      <c r="I82" s="28"/>
      <c r="J82" s="324"/>
      <c r="K82" s="12"/>
    </row>
    <row r="83" spans="1:11" ht="15.75" thickBot="1" x14ac:dyDescent="0.3">
      <c r="A83" s="12"/>
      <c r="B83" s="323"/>
      <c r="D83" s="339" t="s">
        <v>479</v>
      </c>
      <c r="E83" s="341"/>
      <c r="F83" s="341"/>
      <c r="G83" s="291"/>
      <c r="H83" s="341"/>
      <c r="I83" s="291"/>
      <c r="J83" s="343"/>
      <c r="K83" s="12"/>
    </row>
    <row r="84" spans="1:11" ht="16.5" thickTop="1" thickBot="1" x14ac:dyDescent="0.3">
      <c r="A84" s="12"/>
      <c r="B84" s="323"/>
      <c r="G84" s="294"/>
      <c r="I84" s="294"/>
      <c r="J84" s="324"/>
      <c r="K84" s="12"/>
    </row>
    <row r="85" spans="1:11" ht="49.5" thickTop="1" thickBot="1" x14ac:dyDescent="0.3">
      <c r="A85" s="12"/>
      <c r="B85" s="323"/>
      <c r="D85" s="345" t="s">
        <v>433</v>
      </c>
      <c r="E85" s="346"/>
      <c r="F85" s="347"/>
      <c r="G85" s="348" t="s">
        <v>448</v>
      </c>
      <c r="H85" s="349"/>
      <c r="I85" s="348" t="s">
        <v>449</v>
      </c>
      <c r="J85" s="350"/>
      <c r="K85" s="12"/>
    </row>
    <row r="86" spans="1:11" ht="15.75" thickTop="1" x14ac:dyDescent="0.25">
      <c r="A86" s="12"/>
      <c r="B86" s="323"/>
      <c r="D86" s="354" t="s">
        <v>480</v>
      </c>
      <c r="E86" s="355"/>
      <c r="F86" s="355"/>
      <c r="G86" s="309"/>
      <c r="H86" s="355"/>
      <c r="I86" s="309"/>
      <c r="J86" s="356"/>
      <c r="K86" s="12"/>
    </row>
    <row r="87" spans="1:11" x14ac:dyDescent="0.25">
      <c r="A87" s="12"/>
      <c r="B87" s="323"/>
      <c r="D87" s="357" t="s">
        <v>410</v>
      </c>
      <c r="G87" s="28"/>
      <c r="I87" s="28"/>
      <c r="J87" s="358"/>
      <c r="K87" s="12"/>
    </row>
    <row r="88" spans="1:11" x14ac:dyDescent="0.25">
      <c r="A88" s="12"/>
      <c r="B88" s="323"/>
      <c r="D88" s="357" t="s">
        <v>411</v>
      </c>
      <c r="G88" s="28"/>
      <c r="I88" s="28"/>
      <c r="J88" s="358"/>
      <c r="K88" s="12"/>
    </row>
    <row r="89" spans="1:11" x14ac:dyDescent="0.25">
      <c r="A89" s="12"/>
      <c r="B89" s="323"/>
      <c r="D89" s="357" t="s">
        <v>412</v>
      </c>
      <c r="G89" s="28"/>
      <c r="I89" s="28"/>
      <c r="J89" s="358"/>
      <c r="K89" s="12"/>
    </row>
    <row r="90" spans="1:11" ht="15.75" thickBot="1" x14ac:dyDescent="0.3">
      <c r="A90" s="12"/>
      <c r="B90" s="323"/>
      <c r="D90" s="359" t="s">
        <v>413</v>
      </c>
      <c r="E90" s="360"/>
      <c r="F90" s="360"/>
      <c r="G90" s="310"/>
      <c r="H90" s="360"/>
      <c r="I90" s="310"/>
      <c r="J90" s="361"/>
      <c r="K90" s="12"/>
    </row>
    <row r="91" spans="1:11" ht="16.5" thickTop="1" thickBot="1" x14ac:dyDescent="0.3">
      <c r="A91" s="12"/>
      <c r="B91" s="323"/>
      <c r="D91" s="351" t="s">
        <v>481</v>
      </c>
      <c r="E91" s="352"/>
      <c r="F91" s="352"/>
      <c r="G91" s="311"/>
      <c r="H91" s="352"/>
      <c r="I91" s="311"/>
      <c r="J91" s="353"/>
      <c r="K91" s="12"/>
    </row>
    <row r="92" spans="1:11" ht="16.5" thickTop="1" thickBot="1" x14ac:dyDescent="0.3">
      <c r="A92" s="12"/>
      <c r="B92" s="323"/>
      <c r="D92" s="339" t="s">
        <v>482</v>
      </c>
      <c r="E92" s="341"/>
      <c r="F92" s="341"/>
      <c r="G92" s="291"/>
      <c r="H92" s="341"/>
      <c r="I92" s="291"/>
      <c r="J92" s="343"/>
      <c r="K92" s="12"/>
    </row>
    <row r="93" spans="1:11" ht="16.5" thickTop="1" thickBot="1" x14ac:dyDescent="0.3">
      <c r="A93" s="12"/>
      <c r="B93" s="323"/>
      <c r="J93" s="324"/>
      <c r="K93" s="12"/>
    </row>
    <row r="94" spans="1:11" ht="16.5" thickTop="1" thickBot="1" x14ac:dyDescent="0.3">
      <c r="A94" s="12"/>
      <c r="B94" s="323"/>
      <c r="D94" s="328" t="s">
        <v>236</v>
      </c>
      <c r="E94" s="329"/>
      <c r="F94" s="330"/>
      <c r="G94" s="368"/>
      <c r="H94" s="330"/>
      <c r="I94" s="368"/>
      <c r="J94" s="333"/>
      <c r="K94" s="12"/>
    </row>
    <row r="95" spans="1:11" ht="15.75" thickTop="1" x14ac:dyDescent="0.25">
      <c r="A95" s="12"/>
      <c r="B95" s="323"/>
      <c r="D95" s="323" t="s">
        <v>398</v>
      </c>
      <c r="G95" s="480"/>
      <c r="H95" s="480"/>
      <c r="I95" s="481"/>
      <c r="J95" s="324"/>
      <c r="K95" s="12"/>
    </row>
    <row r="96" spans="1:11" ht="52.9" customHeight="1" x14ac:dyDescent="0.25">
      <c r="A96" s="12"/>
      <c r="B96" s="323"/>
      <c r="D96" s="323"/>
      <c r="G96" s="482"/>
      <c r="H96" s="482"/>
      <c r="I96" s="483"/>
      <c r="J96" s="324"/>
      <c r="K96" s="12"/>
    </row>
    <row r="97" spans="1:11" x14ac:dyDescent="0.25">
      <c r="A97" s="12"/>
      <c r="B97" s="323"/>
      <c r="D97" s="402" t="s">
        <v>243</v>
      </c>
      <c r="G97" s="484"/>
      <c r="H97" s="484"/>
      <c r="I97" s="485"/>
      <c r="J97" s="324"/>
      <c r="K97" s="12"/>
    </row>
    <row r="98" spans="1:11" x14ac:dyDescent="0.25">
      <c r="A98" s="12"/>
      <c r="B98" s="323"/>
      <c r="D98" s="323" t="s">
        <v>245</v>
      </c>
      <c r="G98" s="486" t="s">
        <v>591</v>
      </c>
      <c r="H98" s="486"/>
      <c r="I98" s="487"/>
      <c r="J98" s="324"/>
      <c r="K98" s="12"/>
    </row>
    <row r="99" spans="1:11" ht="15.6" customHeight="1" x14ac:dyDescent="0.25">
      <c r="A99" s="12"/>
      <c r="B99" s="323"/>
      <c r="D99" s="323" t="s">
        <v>247</v>
      </c>
      <c r="G99" s="486" t="s">
        <v>589</v>
      </c>
      <c r="H99" s="486"/>
      <c r="I99" s="487"/>
      <c r="J99" s="324"/>
      <c r="K99" s="12"/>
    </row>
    <row r="100" spans="1:11" x14ac:dyDescent="0.25">
      <c r="A100" s="12"/>
      <c r="B100" s="323"/>
      <c r="D100" s="323" t="s">
        <v>249</v>
      </c>
      <c r="G100" s="486" t="s">
        <v>594</v>
      </c>
      <c r="H100" s="486"/>
      <c r="I100" s="487"/>
      <c r="J100" s="324"/>
      <c r="K100" s="12"/>
    </row>
    <row r="101" spans="1:11" ht="15.75" thickBot="1" x14ac:dyDescent="0.3">
      <c r="A101" s="12"/>
      <c r="B101" s="323"/>
      <c r="D101" s="339" t="s">
        <v>399</v>
      </c>
      <c r="E101" s="341"/>
      <c r="F101" s="341"/>
      <c r="G101" s="478"/>
      <c r="H101" s="478"/>
      <c r="I101" s="479"/>
      <c r="J101" s="343"/>
      <c r="K101" s="12"/>
    </row>
    <row r="102" spans="1:11" ht="15.75" thickTop="1" x14ac:dyDescent="0.25">
      <c r="A102" s="12"/>
      <c r="B102" s="323"/>
      <c r="J102" s="324"/>
      <c r="K102" s="12"/>
    </row>
    <row r="103" spans="1:11" x14ac:dyDescent="0.25">
      <c r="A103" s="12"/>
      <c r="B103" s="323"/>
      <c r="J103" s="324"/>
      <c r="K103" s="12"/>
    </row>
    <row r="104" spans="1:11" x14ac:dyDescent="0.25">
      <c r="A104" s="12"/>
      <c r="B104" s="323"/>
      <c r="J104" s="324"/>
      <c r="K104" s="12"/>
    </row>
    <row r="105" spans="1:11" x14ac:dyDescent="0.25">
      <c r="A105" s="12"/>
      <c r="B105" s="323"/>
      <c r="J105" s="324"/>
      <c r="K105" s="12"/>
    </row>
    <row r="106" spans="1:11" x14ac:dyDescent="0.25">
      <c r="A106" s="12"/>
      <c r="B106" s="323"/>
      <c r="J106" s="324"/>
      <c r="K106" s="12"/>
    </row>
    <row r="107" spans="1:11" x14ac:dyDescent="0.25">
      <c r="A107" s="12"/>
      <c r="B107" s="323"/>
      <c r="J107" s="324"/>
      <c r="K107" s="12"/>
    </row>
    <row r="108" spans="1:11" x14ac:dyDescent="0.25">
      <c r="A108" s="12"/>
      <c r="B108" s="323"/>
      <c r="J108" s="324"/>
      <c r="K108" s="12"/>
    </row>
    <row r="109" spans="1:11" ht="15.75" thickBot="1" x14ac:dyDescent="0.3">
      <c r="A109" s="12"/>
      <c r="B109" s="339"/>
      <c r="C109" s="341"/>
      <c r="D109" s="341"/>
      <c r="E109" s="341"/>
      <c r="F109" s="341"/>
      <c r="G109" s="341"/>
      <c r="H109" s="341"/>
      <c r="I109" s="341"/>
      <c r="J109" s="343"/>
      <c r="K109" s="12"/>
    </row>
    <row r="110" spans="1:11" ht="15.75" thickTop="1" x14ac:dyDescent="0.25">
      <c r="A110" s="12"/>
      <c r="B110" s="320"/>
      <c r="C110" s="320"/>
      <c r="D110" s="320"/>
      <c r="E110" s="320"/>
      <c r="F110" s="320"/>
      <c r="G110" s="320"/>
      <c r="H110" s="320"/>
      <c r="I110" s="320"/>
      <c r="J110" s="320"/>
      <c r="K110" s="12"/>
    </row>
  </sheetData>
  <sheetProtection algorithmName="SHA-512" hashValue="PnWMpYbrk4kQnnvKBkDeK1xF+mxJ8hz0aw9KkNRKTyDjLF5R3DMB3WwazeQ+Nk3gWElydI5MCL7DGLp8qMeWmQ==" saltValue="nqHRyO8R1Oju7NEBNm2NkA==" spinCount="100000" sheet="1" selectLockedCells="1"/>
  <protectedRanges>
    <protectedRange sqref="D4:J7" name="Range1"/>
  </protectedRanges>
  <mergeCells count="20">
    <mergeCell ref="D3:F3"/>
    <mergeCell ref="D2:G2"/>
    <mergeCell ref="G101:I101"/>
    <mergeCell ref="G95:I96"/>
    <mergeCell ref="G97:I97"/>
    <mergeCell ref="G98:I98"/>
    <mergeCell ref="G99:I99"/>
    <mergeCell ref="G100:I100"/>
    <mergeCell ref="H2:J2"/>
    <mergeCell ref="D13:D14"/>
    <mergeCell ref="F13:G13"/>
    <mergeCell ref="F14:G14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4">
    <cfRule type="cellIs" dxfId="33" priority="20" operator="equal">
      <formula>"Klaida"</formula>
    </cfRule>
    <cfRule type="cellIs" dxfId="32" priority="21" operator="equal">
      <formula>"Gerai"</formula>
    </cfRule>
  </conditionalFormatting>
  <conditionalFormatting sqref="G37">
    <cfRule type="cellIs" dxfId="31" priority="5" operator="equal">
      <formula>"Klaida"</formula>
    </cfRule>
    <cfRule type="cellIs" dxfId="30" priority="6" operator="equal">
      <formula>"Gerai"</formula>
    </cfRule>
  </conditionalFormatting>
  <conditionalFormatting sqref="I24">
    <cfRule type="cellIs" dxfId="29" priority="7" operator="equal">
      <formula>"Klaida"</formula>
    </cfRule>
    <cfRule type="cellIs" dxfId="28" priority="8" operator="equal">
      <formula>"Gerai"</formula>
    </cfRule>
  </conditionalFormatting>
  <conditionalFormatting sqref="I37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3">
    <dataValidation allowBlank="1" showInputMessage="1" showErrorMessage="1" promptTitle="Investicijos pavadinimas" prompt="Investicijos pavadinimas" sqref="F19:F21 H19:H21" xr:uid="{C6CFEE94-A600-482A-A766-6391FBC0EDC0}"/>
    <dataValidation allowBlank="1" showInputMessage="1" showErrorMessage="1" promptTitle="Investicijos suma" prompt="Investicijos suma" sqref="G19:G22 I19:I22" xr:uid="{8A540106-685A-450C-BF54-CE5314BF0C11}"/>
    <dataValidation allowBlank="1" showInputMessage="1" showErrorMessage="1" promptTitle="Pastaba" prompt="Įskaičiuojant visas avarijas susijusias su vandens ir nuotekų infrastruktūros, valyklų gedimais" sqref="D73 G73 I73" xr:uid="{215CE2E5-B796-4561-BB69-C4FCBDF8579F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duomenys'!$R$2:$R$236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K26" sqref="K26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5"/>
      <c r="C2" s="216"/>
      <c r="D2" s="217"/>
      <c r="E2" s="217"/>
      <c r="F2" s="218"/>
      <c r="G2" s="218"/>
      <c r="H2" s="219"/>
      <c r="I2" s="220"/>
      <c r="J2" s="217"/>
      <c r="K2" s="217"/>
      <c r="L2" s="218"/>
      <c r="M2" s="237"/>
    </row>
    <row r="3" spans="2:15" ht="28.5" customHeight="1" x14ac:dyDescent="0.25">
      <c r="B3" s="221"/>
      <c r="C3" s="129" t="s">
        <v>377</v>
      </c>
      <c r="D3" s="13"/>
      <c r="E3" s="13"/>
      <c r="F3" s="13"/>
      <c r="G3" s="13"/>
      <c r="H3" s="14"/>
      <c r="I3" s="13"/>
      <c r="J3" s="13"/>
      <c r="K3" s="493" t="s">
        <v>378</v>
      </c>
      <c r="L3" s="494"/>
      <c r="M3" s="222"/>
    </row>
    <row r="4" spans="2:15" ht="15" customHeight="1" x14ac:dyDescent="0.25">
      <c r="B4" s="221"/>
      <c r="C4" s="129" t="s">
        <v>379</v>
      </c>
      <c r="D4" s="13"/>
      <c r="E4" s="13"/>
      <c r="F4" s="13"/>
      <c r="G4" s="13"/>
      <c r="H4" s="14"/>
      <c r="I4" s="13"/>
      <c r="J4" s="13"/>
      <c r="K4" s="391" t="s">
        <v>388</v>
      </c>
      <c r="L4" s="21"/>
      <c r="M4" s="222"/>
    </row>
    <row r="5" spans="2:15" ht="15" customHeight="1" x14ac:dyDescent="0.25">
      <c r="B5" s="221"/>
      <c r="C5" s="128"/>
      <c r="D5" s="13"/>
      <c r="E5" s="13"/>
      <c r="F5" s="13"/>
      <c r="G5" s="13"/>
      <c r="H5" s="14"/>
      <c r="I5" s="13"/>
      <c r="J5" s="13"/>
      <c r="K5" s="13"/>
      <c r="L5" s="21"/>
      <c r="M5" s="222"/>
    </row>
    <row r="6" spans="2:15" ht="15" customHeight="1" x14ac:dyDescent="0.25">
      <c r="B6" s="221"/>
      <c r="C6" s="499" t="s">
        <v>380</v>
      </c>
      <c r="D6" s="500"/>
      <c r="E6" s="500"/>
      <c r="F6" s="500"/>
      <c r="G6" s="500"/>
      <c r="H6" s="500"/>
      <c r="I6" s="500"/>
      <c r="J6" s="500"/>
      <c r="K6" s="500"/>
      <c r="L6" s="500"/>
      <c r="M6" s="501"/>
    </row>
    <row r="7" spans="2:15" ht="15" hidden="1" customHeight="1" x14ac:dyDescent="0.25">
      <c r="B7" s="221"/>
      <c r="C7" s="128"/>
      <c r="D7" s="13"/>
      <c r="E7" s="13"/>
      <c r="F7" s="13"/>
      <c r="G7" s="13"/>
      <c r="H7" s="14"/>
      <c r="I7" s="13"/>
      <c r="J7" s="13"/>
      <c r="K7" s="13"/>
      <c r="L7" s="21"/>
      <c r="M7" s="222"/>
    </row>
    <row r="8" spans="2:15" x14ac:dyDescent="0.25">
      <c r="B8" s="221"/>
      <c r="C8" s="129"/>
      <c r="D8" s="13"/>
      <c r="E8" s="13"/>
      <c r="F8" s="13"/>
      <c r="G8" s="13"/>
      <c r="H8" s="14"/>
      <c r="I8" s="13"/>
      <c r="J8" s="13"/>
      <c r="K8" s="13"/>
      <c r="L8" s="13"/>
      <c r="M8" s="222"/>
    </row>
    <row r="9" spans="2:15" ht="15.75" thickBot="1" x14ac:dyDescent="0.3">
      <c r="B9" s="221"/>
      <c r="C9" s="495" t="s">
        <v>8</v>
      </c>
      <c r="D9" s="496"/>
      <c r="E9" s="497" t="str">
        <f>'Finansiniai duomenys'!C8</f>
        <v>UAB „Kretingos vandenys“</v>
      </c>
      <c r="F9" s="497"/>
      <c r="G9" s="497"/>
      <c r="H9" s="497"/>
      <c r="I9" s="497"/>
      <c r="J9" s="497"/>
      <c r="K9" s="13"/>
      <c r="L9" s="13"/>
      <c r="M9" s="222"/>
    </row>
    <row r="10" spans="2:15" ht="15.75" thickBot="1" x14ac:dyDescent="0.3">
      <c r="B10" s="221"/>
      <c r="C10" s="495" t="s">
        <v>10</v>
      </c>
      <c r="D10" s="496"/>
      <c r="E10" s="498" t="str">
        <f>'Finansiniai duomenys'!C9</f>
        <v>Uždaroji akcinė bendrovė (UAB)</v>
      </c>
      <c r="F10" s="498"/>
      <c r="G10" s="498"/>
      <c r="H10" s="498"/>
      <c r="I10" s="498"/>
      <c r="J10" s="498"/>
      <c r="K10" s="13"/>
      <c r="L10" s="13"/>
      <c r="M10" s="222"/>
    </row>
    <row r="11" spans="2:15" ht="15.75" thickBot="1" x14ac:dyDescent="0.3">
      <c r="B11" s="221"/>
      <c r="C11" s="495" t="s">
        <v>14</v>
      </c>
      <c r="D11" s="496"/>
      <c r="E11" s="498">
        <f>'Finansiniai duomenys'!C10</f>
        <v>163994426</v>
      </c>
      <c r="F11" s="498"/>
      <c r="G11" s="498"/>
      <c r="H11" s="498"/>
      <c r="I11" s="498"/>
      <c r="J11" s="498"/>
      <c r="K11" s="13"/>
      <c r="L11" s="13"/>
      <c r="M11" s="222"/>
    </row>
    <row r="12" spans="2:15" x14ac:dyDescent="0.25">
      <c r="B12" s="221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2"/>
    </row>
    <row r="13" spans="2:15" x14ac:dyDescent="0.25">
      <c r="B13" s="221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2"/>
      <c r="O13" s="12" t="s">
        <v>381</v>
      </c>
    </row>
    <row r="14" spans="2:15" ht="38.25" customHeight="1" x14ac:dyDescent="0.25">
      <c r="B14" s="221"/>
      <c r="C14" s="524" t="s">
        <v>489</v>
      </c>
      <c r="D14" s="533"/>
      <c r="E14" s="531"/>
      <c r="F14" s="534"/>
      <c r="G14" s="250"/>
      <c r="H14" s="253"/>
      <c r="I14" s="511" t="s">
        <v>490</v>
      </c>
      <c r="J14" s="530"/>
      <c r="K14" s="531"/>
      <c r="L14" s="532"/>
      <c r="M14" s="223"/>
    </row>
    <row r="15" spans="2:15" ht="26.45" customHeight="1" thickBot="1" x14ac:dyDescent="0.3">
      <c r="B15" s="221"/>
      <c r="C15" s="524" t="s">
        <v>494</v>
      </c>
      <c r="D15" s="512"/>
      <c r="E15" s="512"/>
      <c r="F15" s="527"/>
      <c r="G15" s="138"/>
      <c r="H15" s="253"/>
      <c r="I15" s="509" t="s">
        <v>493</v>
      </c>
      <c r="J15" s="506"/>
      <c r="K15" s="506"/>
      <c r="L15" s="510"/>
      <c r="M15" s="224"/>
    </row>
    <row r="16" spans="2:15" ht="49.5" customHeight="1" thickBot="1" x14ac:dyDescent="0.3">
      <c r="B16" s="221"/>
      <c r="C16" s="524" t="s">
        <v>495</v>
      </c>
      <c r="D16" s="512"/>
      <c r="E16" s="525"/>
      <c r="F16" s="526"/>
      <c r="G16" s="139"/>
      <c r="H16" s="254"/>
      <c r="I16" s="511" t="s">
        <v>491</v>
      </c>
      <c r="J16" s="511"/>
      <c r="K16" s="528"/>
      <c r="L16" s="529"/>
      <c r="M16" s="223"/>
    </row>
    <row r="17" spans="2:13" ht="40.5" customHeight="1" x14ac:dyDescent="0.25">
      <c r="B17" s="221"/>
      <c r="C17" s="524" t="s">
        <v>382</v>
      </c>
      <c r="D17" s="512"/>
      <c r="E17" s="507"/>
      <c r="F17" s="508"/>
      <c r="G17" s="250"/>
      <c r="H17" s="254"/>
      <c r="I17" s="512" t="s">
        <v>382</v>
      </c>
      <c r="J17" s="512"/>
      <c r="K17" s="507"/>
      <c r="L17" s="508"/>
      <c r="M17" s="223"/>
    </row>
    <row r="18" spans="2:13" x14ac:dyDescent="0.25">
      <c r="B18" s="221"/>
      <c r="C18" s="127"/>
      <c r="D18" s="13"/>
      <c r="E18" s="13"/>
      <c r="F18" s="15"/>
      <c r="G18" s="13"/>
      <c r="H18" s="253"/>
      <c r="I18" s="13"/>
      <c r="J18" s="13"/>
      <c r="K18" s="13"/>
      <c r="L18" s="13"/>
      <c r="M18" s="222"/>
    </row>
    <row r="19" spans="2:13" x14ac:dyDescent="0.25">
      <c r="B19" s="221"/>
      <c r="C19" s="127"/>
      <c r="D19" s="13"/>
      <c r="E19" s="13"/>
      <c r="F19" s="15"/>
      <c r="G19" s="13"/>
      <c r="H19" s="253"/>
      <c r="I19" s="13"/>
      <c r="J19" s="13"/>
      <c r="K19" s="13"/>
      <c r="L19" s="13"/>
      <c r="M19" s="222"/>
    </row>
    <row r="20" spans="2:13" x14ac:dyDescent="0.25">
      <c r="B20" s="221"/>
      <c r="C20" s="520" t="s">
        <v>496</v>
      </c>
      <c r="D20" s="516"/>
      <c r="E20" s="516"/>
      <c r="F20" s="521"/>
      <c r="G20" s="19"/>
      <c r="H20" s="253"/>
      <c r="I20" s="516" t="s">
        <v>586</v>
      </c>
      <c r="J20" s="516"/>
      <c r="K20" s="516"/>
      <c r="L20" s="516"/>
      <c r="M20" s="225"/>
    </row>
    <row r="21" spans="2:13" x14ac:dyDescent="0.25">
      <c r="B21" s="221"/>
      <c r="C21" s="130"/>
      <c r="D21" s="19"/>
      <c r="E21" s="19"/>
      <c r="F21" s="18"/>
      <c r="G21" s="19"/>
      <c r="H21" s="253"/>
      <c r="I21" s="19"/>
      <c r="J21" s="19"/>
      <c r="K21" s="19"/>
      <c r="L21" s="19"/>
      <c r="M21" s="225"/>
    </row>
    <row r="22" spans="2:13" x14ac:dyDescent="0.25">
      <c r="B22" s="221"/>
      <c r="C22" s="522" t="s">
        <v>497</v>
      </c>
      <c r="D22" s="517"/>
      <c r="E22" s="517"/>
      <c r="F22" s="523"/>
      <c r="G22" s="251"/>
      <c r="H22" s="253"/>
      <c r="I22" s="517" t="s">
        <v>492</v>
      </c>
      <c r="J22" s="517"/>
      <c r="K22" s="517"/>
      <c r="L22" s="517"/>
      <c r="M22" s="226"/>
    </row>
    <row r="23" spans="2:13" ht="24" x14ac:dyDescent="0.25">
      <c r="B23" s="221"/>
      <c r="C23" s="247" t="s">
        <v>383</v>
      </c>
      <c r="D23" s="248" t="s">
        <v>384</v>
      </c>
      <c r="E23" s="249" t="s">
        <v>385</v>
      </c>
      <c r="F23" s="247" t="s">
        <v>386</v>
      </c>
      <c r="G23" s="252"/>
      <c r="H23" s="255"/>
      <c r="I23" s="248" t="s">
        <v>383</v>
      </c>
      <c r="J23" s="247" t="s">
        <v>384</v>
      </c>
      <c r="K23" s="247" t="s">
        <v>385</v>
      </c>
      <c r="L23" s="247" t="s">
        <v>386</v>
      </c>
      <c r="M23" s="227"/>
    </row>
    <row r="24" spans="2:13" x14ac:dyDescent="0.25">
      <c r="B24" s="221"/>
      <c r="C24" s="20">
        <v>1</v>
      </c>
      <c r="D24" s="256"/>
      <c r="E24" s="8"/>
      <c r="F24" s="258"/>
      <c r="G24" s="240"/>
      <c r="H24" s="255"/>
      <c r="I24" s="22">
        <v>1</v>
      </c>
      <c r="J24" s="260"/>
      <c r="K24" s="8"/>
      <c r="L24" s="258"/>
      <c r="M24" s="228"/>
    </row>
    <row r="25" spans="2:13" x14ac:dyDescent="0.25">
      <c r="B25" s="221"/>
      <c r="C25" s="20">
        <v>2</v>
      </c>
      <c r="D25" s="256"/>
      <c r="E25" s="8"/>
      <c r="F25" s="258"/>
      <c r="G25" s="240"/>
      <c r="H25" s="255"/>
      <c r="I25" s="22">
        <v>2</v>
      </c>
      <c r="J25" s="260"/>
      <c r="K25" s="8"/>
      <c r="L25" s="258"/>
      <c r="M25" s="228"/>
    </row>
    <row r="26" spans="2:13" x14ac:dyDescent="0.25">
      <c r="B26" s="221"/>
      <c r="C26" s="20">
        <v>3</v>
      </c>
      <c r="D26" s="256"/>
      <c r="E26" s="8"/>
      <c r="F26" s="258"/>
      <c r="G26" s="240"/>
      <c r="H26" s="255"/>
      <c r="I26" s="22">
        <v>3</v>
      </c>
      <c r="J26" s="260"/>
      <c r="K26" s="8"/>
      <c r="L26" s="258"/>
      <c r="M26" s="228"/>
    </row>
    <row r="27" spans="2:13" x14ac:dyDescent="0.25">
      <c r="B27" s="221"/>
      <c r="C27" s="20">
        <v>4</v>
      </c>
      <c r="D27" s="256"/>
      <c r="E27" s="8"/>
      <c r="F27" s="258"/>
      <c r="G27" s="240"/>
      <c r="H27" s="255"/>
      <c r="I27" s="22">
        <v>4</v>
      </c>
      <c r="J27" s="260"/>
      <c r="K27" s="8"/>
      <c r="L27" s="258"/>
      <c r="M27" s="228"/>
    </row>
    <row r="28" spans="2:13" x14ac:dyDescent="0.25">
      <c r="B28" s="221"/>
      <c r="C28" s="20">
        <v>5</v>
      </c>
      <c r="D28" s="256"/>
      <c r="E28" s="8"/>
      <c r="F28" s="258"/>
      <c r="G28" s="240"/>
      <c r="H28" s="255"/>
      <c r="I28" s="22">
        <v>5</v>
      </c>
      <c r="J28" s="260"/>
      <c r="K28" s="8"/>
      <c r="L28" s="258"/>
      <c r="M28" s="228"/>
    </row>
    <row r="29" spans="2:13" x14ac:dyDescent="0.25">
      <c r="B29" s="221"/>
      <c r="C29" s="20">
        <v>6</v>
      </c>
      <c r="D29" s="256"/>
      <c r="E29" s="8"/>
      <c r="F29" s="258"/>
      <c r="G29" s="240"/>
      <c r="H29" s="255"/>
      <c r="I29" s="22">
        <v>6</v>
      </c>
      <c r="J29" s="260"/>
      <c r="K29" s="8"/>
      <c r="L29" s="258"/>
      <c r="M29" s="228"/>
    </row>
    <row r="30" spans="2:13" x14ac:dyDescent="0.25">
      <c r="B30" s="221"/>
      <c r="C30" s="20">
        <v>7</v>
      </c>
      <c r="D30" s="256"/>
      <c r="E30" s="8"/>
      <c r="F30" s="258"/>
      <c r="G30" s="240"/>
      <c r="H30" s="254"/>
      <c r="I30" s="20">
        <v>7</v>
      </c>
      <c r="J30" s="260"/>
      <c r="K30" s="8"/>
      <c r="L30" s="258"/>
      <c r="M30" s="228"/>
    </row>
    <row r="31" spans="2:13" x14ac:dyDescent="0.25">
      <c r="B31" s="221"/>
      <c r="C31" s="20">
        <v>8</v>
      </c>
      <c r="D31" s="256"/>
      <c r="E31" s="8"/>
      <c r="F31" s="258"/>
      <c r="G31" s="240"/>
      <c r="H31" s="254"/>
      <c r="I31" s="20">
        <v>8</v>
      </c>
      <c r="J31" s="256"/>
      <c r="K31" s="8"/>
      <c r="L31" s="258"/>
      <c r="M31" s="228"/>
    </row>
    <row r="32" spans="2:13" x14ac:dyDescent="0.25">
      <c r="B32" s="221"/>
      <c r="C32" s="20">
        <v>9</v>
      </c>
      <c r="D32" s="256"/>
      <c r="E32" s="8"/>
      <c r="F32" s="258"/>
      <c r="G32" s="240"/>
      <c r="H32" s="255"/>
      <c r="I32" s="22">
        <v>9</v>
      </c>
      <c r="J32" s="256"/>
      <c r="K32" s="8"/>
      <c r="L32" s="258"/>
      <c r="M32" s="228"/>
    </row>
    <row r="33" spans="2:13" x14ac:dyDescent="0.25">
      <c r="B33" s="221"/>
      <c r="C33" s="20">
        <v>10</v>
      </c>
      <c r="D33" s="256"/>
      <c r="E33" s="8"/>
      <c r="F33" s="258"/>
      <c r="G33" s="240"/>
      <c r="H33" s="254"/>
      <c r="I33" s="20">
        <v>10</v>
      </c>
      <c r="J33" s="256"/>
      <c r="K33" s="8"/>
      <c r="L33" s="258"/>
      <c r="M33" s="228"/>
    </row>
    <row r="34" spans="2:13" x14ac:dyDescent="0.25">
      <c r="B34" s="221"/>
      <c r="C34" s="20">
        <v>11</v>
      </c>
      <c r="D34" s="256"/>
      <c r="E34" s="8"/>
      <c r="F34" s="258"/>
      <c r="G34" s="240"/>
      <c r="H34" s="255"/>
      <c r="I34" s="22">
        <v>11</v>
      </c>
      <c r="J34" s="260"/>
      <c r="K34" s="8"/>
      <c r="L34" s="258"/>
      <c r="M34" s="228"/>
    </row>
    <row r="35" spans="2:13" x14ac:dyDescent="0.25">
      <c r="B35" s="221"/>
      <c r="C35" s="20">
        <v>12</v>
      </c>
      <c r="D35" s="256"/>
      <c r="E35" s="8"/>
      <c r="F35" s="258"/>
      <c r="G35" s="240"/>
      <c r="H35" s="255"/>
      <c r="I35" s="22">
        <v>12</v>
      </c>
      <c r="J35" s="260"/>
      <c r="K35" s="8"/>
      <c r="L35" s="258"/>
      <c r="M35" s="228"/>
    </row>
    <row r="36" spans="2:13" x14ac:dyDescent="0.25">
      <c r="B36" s="221"/>
      <c r="C36" s="20">
        <v>13</v>
      </c>
      <c r="D36" s="256"/>
      <c r="E36" s="8"/>
      <c r="F36" s="258"/>
      <c r="G36" s="240"/>
      <c r="H36" s="255"/>
      <c r="I36" s="22">
        <v>13</v>
      </c>
      <c r="J36" s="260"/>
      <c r="K36" s="8"/>
      <c r="L36" s="258"/>
      <c r="M36" s="228"/>
    </row>
    <row r="37" spans="2:13" x14ac:dyDescent="0.25">
      <c r="B37" s="221"/>
      <c r="C37" s="20">
        <v>14</v>
      </c>
      <c r="D37" s="256"/>
      <c r="E37" s="8"/>
      <c r="F37" s="258"/>
      <c r="G37" s="240"/>
      <c r="H37" s="255"/>
      <c r="I37" s="22">
        <v>14</v>
      </c>
      <c r="J37" s="260"/>
      <c r="K37" s="8"/>
      <c r="L37" s="258"/>
      <c r="M37" s="228"/>
    </row>
    <row r="38" spans="2:13" x14ac:dyDescent="0.25">
      <c r="B38" s="221"/>
      <c r="C38" s="20">
        <v>15</v>
      </c>
      <c r="D38" s="256"/>
      <c r="E38" s="8"/>
      <c r="F38" s="258"/>
      <c r="G38" s="240"/>
      <c r="H38" s="255"/>
      <c r="I38" s="22">
        <v>15</v>
      </c>
      <c r="J38" s="260"/>
      <c r="K38" s="8"/>
      <c r="L38" s="258"/>
      <c r="M38" s="228"/>
    </row>
    <row r="39" spans="2:13" x14ac:dyDescent="0.25">
      <c r="B39" s="221"/>
      <c r="C39" s="20">
        <v>16</v>
      </c>
      <c r="D39" s="256"/>
      <c r="E39" s="8"/>
      <c r="F39" s="258"/>
      <c r="G39" s="240"/>
      <c r="H39" s="255"/>
      <c r="I39" s="22">
        <v>16</v>
      </c>
      <c r="J39" s="260"/>
      <c r="K39" s="8"/>
      <c r="L39" s="258"/>
      <c r="M39" s="228"/>
    </row>
    <row r="40" spans="2:13" x14ac:dyDescent="0.25">
      <c r="B40" s="221"/>
      <c r="C40" s="20">
        <v>17</v>
      </c>
      <c r="D40" s="256"/>
      <c r="E40" s="8"/>
      <c r="F40" s="258"/>
      <c r="G40" s="240"/>
      <c r="H40" s="255"/>
      <c r="I40" s="22">
        <v>17</v>
      </c>
      <c r="J40" s="260"/>
      <c r="K40" s="8"/>
      <c r="L40" s="258"/>
      <c r="M40" s="228"/>
    </row>
    <row r="41" spans="2:13" x14ac:dyDescent="0.25">
      <c r="B41" s="221"/>
      <c r="C41" s="20">
        <v>18</v>
      </c>
      <c r="D41" s="256"/>
      <c r="E41" s="8"/>
      <c r="F41" s="258"/>
      <c r="G41" s="240"/>
      <c r="H41" s="255"/>
      <c r="I41" s="22">
        <v>18</v>
      </c>
      <c r="J41" s="260"/>
      <c r="K41" s="8"/>
      <c r="L41" s="258"/>
      <c r="M41" s="228"/>
    </row>
    <row r="42" spans="2:13" x14ac:dyDescent="0.25">
      <c r="B42" s="221"/>
      <c r="C42" s="20">
        <v>19</v>
      </c>
      <c r="D42" s="256"/>
      <c r="E42" s="8"/>
      <c r="F42" s="258"/>
      <c r="G42" s="240"/>
      <c r="H42" s="255"/>
      <c r="I42" s="22">
        <v>19</v>
      </c>
      <c r="J42" s="260"/>
      <c r="K42" s="8"/>
      <c r="L42" s="258"/>
      <c r="M42" s="228"/>
    </row>
    <row r="43" spans="2:13" x14ac:dyDescent="0.25">
      <c r="B43" s="221"/>
      <c r="C43" s="20">
        <v>20</v>
      </c>
      <c r="D43" s="256"/>
      <c r="E43" s="8"/>
      <c r="F43" s="258"/>
      <c r="G43" s="240"/>
      <c r="H43" s="255"/>
      <c r="I43" s="22">
        <v>20</v>
      </c>
      <c r="J43" s="260"/>
      <c r="K43" s="8"/>
      <c r="L43" s="258"/>
      <c r="M43" s="228"/>
    </row>
    <row r="44" spans="2:13" x14ac:dyDescent="0.25">
      <c r="B44" s="221"/>
      <c r="C44" s="20">
        <v>21</v>
      </c>
      <c r="D44" s="256"/>
      <c r="E44" s="8"/>
      <c r="F44" s="258"/>
      <c r="G44" s="240"/>
      <c r="H44" s="255"/>
      <c r="I44" s="22">
        <v>21</v>
      </c>
      <c r="J44" s="260"/>
      <c r="K44" s="8"/>
      <c r="L44" s="258"/>
      <c r="M44" s="228"/>
    </row>
    <row r="45" spans="2:13" x14ac:dyDescent="0.25">
      <c r="B45" s="221"/>
      <c r="C45" s="20">
        <v>22</v>
      </c>
      <c r="D45" s="256"/>
      <c r="E45" s="8"/>
      <c r="F45" s="258"/>
      <c r="G45" s="240"/>
      <c r="H45" s="255"/>
      <c r="I45" s="22">
        <v>22</v>
      </c>
      <c r="J45" s="260"/>
      <c r="K45" s="8"/>
      <c r="L45" s="258"/>
      <c r="M45" s="228"/>
    </row>
    <row r="46" spans="2:13" x14ac:dyDescent="0.25">
      <c r="B46" s="221"/>
      <c r="C46" s="20">
        <v>23</v>
      </c>
      <c r="D46" s="256"/>
      <c r="E46" s="8"/>
      <c r="F46" s="258"/>
      <c r="G46" s="240"/>
      <c r="H46" s="255"/>
      <c r="I46" s="22">
        <v>23</v>
      </c>
      <c r="J46" s="260"/>
      <c r="K46" s="8"/>
      <c r="L46" s="258"/>
      <c r="M46" s="228"/>
    </row>
    <row r="47" spans="2:13" x14ac:dyDescent="0.25">
      <c r="B47" s="221"/>
      <c r="C47" s="20">
        <v>24</v>
      </c>
      <c r="D47" s="257"/>
      <c r="E47" s="9"/>
      <c r="F47" s="259"/>
      <c r="G47" s="240"/>
      <c r="H47" s="255"/>
      <c r="I47" s="22">
        <v>24</v>
      </c>
      <c r="J47" s="261"/>
      <c r="K47" s="9"/>
      <c r="L47" s="259"/>
      <c r="M47" s="228"/>
    </row>
    <row r="48" spans="2:13" x14ac:dyDescent="0.25">
      <c r="B48" s="221"/>
      <c r="C48" s="20">
        <v>25</v>
      </c>
      <c r="D48" s="257"/>
      <c r="E48" s="9"/>
      <c r="F48" s="259"/>
      <c r="G48" s="240"/>
      <c r="H48" s="255"/>
      <c r="I48" s="22">
        <v>25</v>
      </c>
      <c r="J48" s="261"/>
      <c r="K48" s="9"/>
      <c r="L48" s="259"/>
      <c r="M48" s="228"/>
    </row>
    <row r="49" spans="2:13" x14ac:dyDescent="0.25">
      <c r="B49" s="221"/>
      <c r="C49" s="20">
        <v>26</v>
      </c>
      <c r="D49" s="257"/>
      <c r="E49" s="9"/>
      <c r="F49" s="259"/>
      <c r="G49" s="240"/>
      <c r="H49" s="255"/>
      <c r="I49" s="22">
        <v>26</v>
      </c>
      <c r="J49" s="261"/>
      <c r="K49" s="9"/>
      <c r="L49" s="259"/>
      <c r="M49" s="228"/>
    </row>
    <row r="50" spans="2:13" x14ac:dyDescent="0.25">
      <c r="B50" s="221"/>
      <c r="C50" s="20">
        <v>27</v>
      </c>
      <c r="D50" s="257"/>
      <c r="E50" s="9"/>
      <c r="F50" s="259"/>
      <c r="G50" s="240"/>
      <c r="H50" s="255"/>
      <c r="I50" s="22">
        <v>27</v>
      </c>
      <c r="J50" s="261"/>
      <c r="K50" s="9"/>
      <c r="L50" s="259"/>
      <c r="M50" s="228"/>
    </row>
    <row r="51" spans="2:13" x14ac:dyDescent="0.25">
      <c r="B51" s="221"/>
      <c r="C51" s="20">
        <v>28</v>
      </c>
      <c r="D51" s="257"/>
      <c r="E51" s="9"/>
      <c r="F51" s="259"/>
      <c r="G51" s="240"/>
      <c r="H51" s="255"/>
      <c r="I51" s="22">
        <v>28</v>
      </c>
      <c r="J51" s="261"/>
      <c r="K51" s="9"/>
      <c r="L51" s="259"/>
      <c r="M51" s="228"/>
    </row>
    <row r="52" spans="2:13" x14ac:dyDescent="0.25">
      <c r="B52" s="221"/>
      <c r="C52" s="20">
        <v>29</v>
      </c>
      <c r="D52" s="257"/>
      <c r="E52" s="9"/>
      <c r="F52" s="259"/>
      <c r="G52" s="240"/>
      <c r="H52" s="255"/>
      <c r="I52" s="22">
        <v>29</v>
      </c>
      <c r="J52" s="261"/>
      <c r="K52" s="9"/>
      <c r="L52" s="259"/>
      <c r="M52" s="228"/>
    </row>
    <row r="53" spans="2:13" x14ac:dyDescent="0.25">
      <c r="B53" s="221"/>
      <c r="C53" s="20">
        <v>30</v>
      </c>
      <c r="D53" s="257"/>
      <c r="E53" s="9"/>
      <c r="F53" s="259"/>
      <c r="G53" s="240"/>
      <c r="H53" s="255"/>
      <c r="I53" s="22">
        <v>30</v>
      </c>
      <c r="J53" s="261"/>
      <c r="K53" s="9"/>
      <c r="L53" s="259"/>
      <c r="M53" s="228"/>
    </row>
    <row r="54" spans="2:13" x14ac:dyDescent="0.25">
      <c r="B54" s="221"/>
      <c r="C54" s="20">
        <v>31</v>
      </c>
      <c r="D54" s="257"/>
      <c r="E54" s="9"/>
      <c r="F54" s="259"/>
      <c r="G54" s="240"/>
      <c r="H54" s="255"/>
      <c r="I54" s="22">
        <v>31</v>
      </c>
      <c r="J54" s="261"/>
      <c r="K54" s="9"/>
      <c r="L54" s="259"/>
      <c r="M54" s="228"/>
    </row>
    <row r="55" spans="2:13" x14ac:dyDescent="0.25">
      <c r="B55" s="221"/>
      <c r="C55" s="20">
        <v>32</v>
      </c>
      <c r="D55" s="257"/>
      <c r="E55" s="9"/>
      <c r="F55" s="259"/>
      <c r="G55" s="240"/>
      <c r="H55" s="255"/>
      <c r="I55" s="22">
        <v>32</v>
      </c>
      <c r="J55" s="261"/>
      <c r="K55" s="9"/>
      <c r="L55" s="259"/>
      <c r="M55" s="228"/>
    </row>
    <row r="56" spans="2:13" x14ac:dyDescent="0.25">
      <c r="B56" s="221"/>
      <c r="C56" s="20">
        <v>33</v>
      </c>
      <c r="D56" s="257"/>
      <c r="E56" s="9"/>
      <c r="F56" s="259"/>
      <c r="G56" s="240"/>
      <c r="H56" s="255"/>
      <c r="I56" s="22">
        <v>33</v>
      </c>
      <c r="J56" s="261"/>
      <c r="K56" s="9"/>
      <c r="L56" s="259"/>
      <c r="M56" s="228"/>
    </row>
    <row r="57" spans="2:13" x14ac:dyDescent="0.25">
      <c r="B57" s="221"/>
      <c r="C57" s="20">
        <v>34</v>
      </c>
      <c r="D57" s="257"/>
      <c r="E57" s="9"/>
      <c r="F57" s="259"/>
      <c r="G57" s="240"/>
      <c r="H57" s="255"/>
      <c r="I57" s="22">
        <v>34</v>
      </c>
      <c r="J57" s="261"/>
      <c r="K57" s="9"/>
      <c r="L57" s="259"/>
      <c r="M57" s="228"/>
    </row>
    <row r="58" spans="2:13" x14ac:dyDescent="0.25">
      <c r="B58" s="221"/>
      <c r="C58" s="20">
        <v>35</v>
      </c>
      <c r="D58" s="257"/>
      <c r="E58" s="9"/>
      <c r="F58" s="259"/>
      <c r="G58" s="240"/>
      <c r="H58" s="255"/>
      <c r="I58" s="22">
        <v>35</v>
      </c>
      <c r="J58" s="261"/>
      <c r="K58" s="9"/>
      <c r="L58" s="259"/>
      <c r="M58" s="228"/>
    </row>
    <row r="59" spans="2:13" x14ac:dyDescent="0.25">
      <c r="B59" s="221"/>
      <c r="C59" s="20">
        <v>36</v>
      </c>
      <c r="D59" s="257"/>
      <c r="E59" s="9"/>
      <c r="F59" s="259"/>
      <c r="G59" s="240"/>
      <c r="H59" s="255"/>
      <c r="I59" s="22">
        <v>36</v>
      </c>
      <c r="J59" s="261"/>
      <c r="K59" s="9"/>
      <c r="L59" s="259"/>
      <c r="M59" s="228"/>
    </row>
    <row r="60" spans="2:13" x14ac:dyDescent="0.25">
      <c r="B60" s="221"/>
      <c r="C60" s="20">
        <v>37</v>
      </c>
      <c r="D60" s="257"/>
      <c r="E60" s="9"/>
      <c r="F60" s="259"/>
      <c r="G60" s="240"/>
      <c r="H60" s="255"/>
      <c r="I60" s="22">
        <v>37</v>
      </c>
      <c r="J60" s="261"/>
      <c r="K60" s="9"/>
      <c r="L60" s="259"/>
      <c r="M60" s="228"/>
    </row>
    <row r="61" spans="2:13" x14ac:dyDescent="0.25">
      <c r="B61" s="221"/>
      <c r="C61" s="20">
        <v>38</v>
      </c>
      <c r="D61" s="257"/>
      <c r="E61" s="9"/>
      <c r="F61" s="259"/>
      <c r="G61" s="240"/>
      <c r="H61" s="255"/>
      <c r="I61" s="22">
        <v>38</v>
      </c>
      <c r="J61" s="261"/>
      <c r="K61" s="9"/>
      <c r="L61" s="259"/>
      <c r="M61" s="228"/>
    </row>
    <row r="62" spans="2:13" x14ac:dyDescent="0.25">
      <c r="B62" s="221"/>
      <c r="C62" s="20">
        <v>39</v>
      </c>
      <c r="D62" s="257"/>
      <c r="E62" s="9"/>
      <c r="F62" s="259"/>
      <c r="G62" s="240"/>
      <c r="H62" s="255"/>
      <c r="I62" s="22">
        <v>39</v>
      </c>
      <c r="J62" s="261"/>
      <c r="K62" s="9"/>
      <c r="L62" s="259"/>
      <c r="M62" s="228"/>
    </row>
    <row r="63" spans="2:13" x14ac:dyDescent="0.25">
      <c r="B63" s="221"/>
      <c r="C63" s="20">
        <v>40</v>
      </c>
      <c r="D63" s="257"/>
      <c r="E63" s="9"/>
      <c r="F63" s="259"/>
      <c r="G63" s="240"/>
      <c r="H63" s="255"/>
      <c r="I63" s="22">
        <v>40</v>
      </c>
      <c r="J63" s="261"/>
      <c r="K63" s="9"/>
      <c r="L63" s="259"/>
      <c r="M63" s="228"/>
    </row>
    <row r="64" spans="2:13" x14ac:dyDescent="0.25">
      <c r="B64" s="221"/>
      <c r="C64" s="20">
        <v>41</v>
      </c>
      <c r="D64" s="257"/>
      <c r="E64" s="9"/>
      <c r="F64" s="259"/>
      <c r="G64" s="240"/>
      <c r="H64" s="255"/>
      <c r="I64" s="22">
        <v>41</v>
      </c>
      <c r="J64" s="261"/>
      <c r="K64" s="9"/>
      <c r="L64" s="259"/>
      <c r="M64" s="228"/>
    </row>
    <row r="65" spans="2:13" x14ac:dyDescent="0.25">
      <c r="B65" s="221"/>
      <c r="C65" s="20">
        <v>42</v>
      </c>
      <c r="D65" s="257"/>
      <c r="E65" s="9"/>
      <c r="F65" s="259"/>
      <c r="G65" s="240"/>
      <c r="H65" s="255"/>
      <c r="I65" s="22">
        <v>42</v>
      </c>
      <c r="J65" s="261"/>
      <c r="K65" s="9"/>
      <c r="L65" s="259"/>
      <c r="M65" s="228"/>
    </row>
    <row r="66" spans="2:13" x14ac:dyDescent="0.25">
      <c r="B66" s="221"/>
      <c r="C66" s="20">
        <v>43</v>
      </c>
      <c r="D66" s="257"/>
      <c r="E66" s="9"/>
      <c r="F66" s="259"/>
      <c r="G66" s="240"/>
      <c r="H66" s="255"/>
      <c r="I66" s="22">
        <v>43</v>
      </c>
      <c r="J66" s="261"/>
      <c r="K66" s="9"/>
      <c r="L66" s="259"/>
      <c r="M66" s="228"/>
    </row>
    <row r="67" spans="2:13" x14ac:dyDescent="0.25">
      <c r="B67" s="221"/>
      <c r="C67" s="20">
        <v>44</v>
      </c>
      <c r="D67" s="257"/>
      <c r="E67" s="9"/>
      <c r="F67" s="259"/>
      <c r="G67" s="240"/>
      <c r="H67" s="255"/>
      <c r="I67" s="22">
        <v>44</v>
      </c>
      <c r="J67" s="261"/>
      <c r="K67" s="9"/>
      <c r="L67" s="259"/>
      <c r="M67" s="228"/>
    </row>
    <row r="68" spans="2:13" x14ac:dyDescent="0.25">
      <c r="B68" s="221"/>
      <c r="C68" s="20">
        <v>45</v>
      </c>
      <c r="D68" s="257"/>
      <c r="E68" s="9"/>
      <c r="F68" s="259"/>
      <c r="G68" s="240"/>
      <c r="H68" s="255"/>
      <c r="I68" s="22">
        <v>45</v>
      </c>
      <c r="J68" s="261"/>
      <c r="K68" s="9"/>
      <c r="L68" s="259"/>
      <c r="M68" s="228"/>
    </row>
    <row r="69" spans="2:13" x14ac:dyDescent="0.25">
      <c r="B69" s="221"/>
      <c r="C69" s="20">
        <v>46</v>
      </c>
      <c r="D69" s="257"/>
      <c r="E69" s="9"/>
      <c r="F69" s="259"/>
      <c r="G69" s="240"/>
      <c r="H69" s="255"/>
      <c r="I69" s="22">
        <v>46</v>
      </c>
      <c r="J69" s="261"/>
      <c r="K69" s="9"/>
      <c r="L69" s="259"/>
      <c r="M69" s="228"/>
    </row>
    <row r="70" spans="2:13" x14ac:dyDescent="0.25">
      <c r="B70" s="221"/>
      <c r="C70" s="20">
        <v>47</v>
      </c>
      <c r="D70" s="257"/>
      <c r="E70" s="9"/>
      <c r="F70" s="259"/>
      <c r="G70" s="240"/>
      <c r="H70" s="255"/>
      <c r="I70" s="22">
        <v>47</v>
      </c>
      <c r="J70" s="261"/>
      <c r="K70" s="9"/>
      <c r="L70" s="259"/>
      <c r="M70" s="228"/>
    </row>
    <row r="71" spans="2:13" x14ac:dyDescent="0.25">
      <c r="B71" s="221"/>
      <c r="C71" s="20">
        <v>48</v>
      </c>
      <c r="D71" s="257"/>
      <c r="E71" s="9"/>
      <c r="F71" s="259"/>
      <c r="G71" s="240"/>
      <c r="H71" s="255"/>
      <c r="I71" s="22">
        <v>48</v>
      </c>
      <c r="J71" s="261"/>
      <c r="K71" s="9"/>
      <c r="L71" s="259"/>
      <c r="M71" s="228"/>
    </row>
    <row r="72" spans="2:13" x14ac:dyDescent="0.25">
      <c r="B72" s="221"/>
      <c r="C72" s="20">
        <v>49</v>
      </c>
      <c r="D72" s="257"/>
      <c r="E72" s="9"/>
      <c r="F72" s="259"/>
      <c r="G72" s="240"/>
      <c r="H72" s="255"/>
      <c r="I72" s="22">
        <v>49</v>
      </c>
      <c r="J72" s="261"/>
      <c r="K72" s="9"/>
      <c r="L72" s="259"/>
      <c r="M72" s="228"/>
    </row>
    <row r="73" spans="2:13" x14ac:dyDescent="0.25">
      <c r="B73" s="221"/>
      <c r="C73" s="20">
        <v>50</v>
      </c>
      <c r="D73" s="257"/>
      <c r="E73" s="9"/>
      <c r="F73" s="259"/>
      <c r="G73" s="240"/>
      <c r="H73" s="255"/>
      <c r="I73" s="22">
        <v>50</v>
      </c>
      <c r="J73" s="261"/>
      <c r="K73" s="9"/>
      <c r="L73" s="259"/>
      <c r="M73" s="228"/>
    </row>
    <row r="74" spans="2:13" x14ac:dyDescent="0.25">
      <c r="B74" s="221"/>
      <c r="C74" s="20">
        <v>51</v>
      </c>
      <c r="D74" s="257"/>
      <c r="E74" s="9"/>
      <c r="F74" s="259"/>
      <c r="G74" s="240"/>
      <c r="H74" s="255"/>
      <c r="I74" s="22">
        <v>51</v>
      </c>
      <c r="J74" s="261"/>
      <c r="K74" s="9"/>
      <c r="L74" s="259"/>
      <c r="M74" s="228"/>
    </row>
    <row r="75" spans="2:13" x14ac:dyDescent="0.25">
      <c r="B75" s="221"/>
      <c r="C75" s="20">
        <v>52</v>
      </c>
      <c r="D75" s="257"/>
      <c r="E75" s="9"/>
      <c r="F75" s="259"/>
      <c r="G75" s="240"/>
      <c r="H75" s="255"/>
      <c r="I75" s="22">
        <v>52</v>
      </c>
      <c r="J75" s="261"/>
      <c r="K75" s="9"/>
      <c r="L75" s="259"/>
      <c r="M75" s="228"/>
    </row>
    <row r="76" spans="2:13" x14ac:dyDescent="0.25">
      <c r="B76" s="221"/>
      <c r="C76" s="20">
        <v>53</v>
      </c>
      <c r="D76" s="257"/>
      <c r="E76" s="9"/>
      <c r="F76" s="259"/>
      <c r="G76" s="240"/>
      <c r="H76" s="255"/>
      <c r="I76" s="22">
        <v>53</v>
      </c>
      <c r="J76" s="261"/>
      <c r="K76" s="9"/>
      <c r="L76" s="259"/>
      <c r="M76" s="228"/>
    </row>
    <row r="77" spans="2:13" x14ac:dyDescent="0.25">
      <c r="B77" s="221"/>
      <c r="C77" s="20">
        <v>54</v>
      </c>
      <c r="D77" s="257"/>
      <c r="E77" s="9"/>
      <c r="F77" s="259"/>
      <c r="G77" s="240"/>
      <c r="H77" s="255"/>
      <c r="I77" s="22">
        <v>54</v>
      </c>
      <c r="J77" s="261"/>
      <c r="K77" s="9"/>
      <c r="L77" s="259"/>
      <c r="M77" s="228"/>
    </row>
    <row r="78" spans="2:13" x14ac:dyDescent="0.25">
      <c r="B78" s="221"/>
      <c r="C78" s="20">
        <v>55</v>
      </c>
      <c r="D78" s="257"/>
      <c r="E78" s="9"/>
      <c r="F78" s="259"/>
      <c r="G78" s="240"/>
      <c r="H78" s="255"/>
      <c r="I78" s="22">
        <v>55</v>
      </c>
      <c r="J78" s="261"/>
      <c r="K78" s="9"/>
      <c r="L78" s="259"/>
      <c r="M78" s="228"/>
    </row>
    <row r="79" spans="2:13" x14ac:dyDescent="0.25">
      <c r="B79" s="221"/>
      <c r="C79" s="20">
        <v>56</v>
      </c>
      <c r="D79" s="257"/>
      <c r="E79" s="9"/>
      <c r="F79" s="259"/>
      <c r="G79" s="240"/>
      <c r="H79" s="255"/>
      <c r="I79" s="22">
        <v>56</v>
      </c>
      <c r="J79" s="261"/>
      <c r="K79" s="9"/>
      <c r="L79" s="259"/>
      <c r="M79" s="228"/>
    </row>
    <row r="80" spans="2:13" x14ac:dyDescent="0.25">
      <c r="B80" s="221"/>
      <c r="C80" s="20">
        <v>57</v>
      </c>
      <c r="D80" s="257"/>
      <c r="E80" s="9"/>
      <c r="F80" s="259"/>
      <c r="G80" s="240"/>
      <c r="H80" s="255"/>
      <c r="I80" s="22">
        <v>57</v>
      </c>
      <c r="J80" s="261"/>
      <c r="K80" s="9"/>
      <c r="L80" s="259"/>
      <c r="M80" s="228"/>
    </row>
    <row r="81" spans="2:13" x14ac:dyDescent="0.25">
      <c r="B81" s="221"/>
      <c r="C81" s="20">
        <v>58</v>
      </c>
      <c r="D81" s="257"/>
      <c r="E81" s="9"/>
      <c r="F81" s="259"/>
      <c r="G81" s="240"/>
      <c r="H81" s="255"/>
      <c r="I81" s="22">
        <v>58</v>
      </c>
      <c r="J81" s="261"/>
      <c r="K81" s="9"/>
      <c r="L81" s="259"/>
      <c r="M81" s="228"/>
    </row>
    <row r="82" spans="2:13" x14ac:dyDescent="0.25">
      <c r="B82" s="221"/>
      <c r="C82" s="20">
        <v>59</v>
      </c>
      <c r="D82" s="257"/>
      <c r="E82" s="9"/>
      <c r="F82" s="259"/>
      <c r="G82" s="240"/>
      <c r="H82" s="255"/>
      <c r="I82" s="22">
        <v>59</v>
      </c>
      <c r="J82" s="261"/>
      <c r="K82" s="9"/>
      <c r="L82" s="259"/>
      <c r="M82" s="228"/>
    </row>
    <row r="83" spans="2:13" x14ac:dyDescent="0.25">
      <c r="B83" s="221"/>
      <c r="C83" s="20">
        <v>60</v>
      </c>
      <c r="D83" s="256"/>
      <c r="E83" s="8"/>
      <c r="F83" s="258"/>
      <c r="G83" s="240"/>
      <c r="H83" s="255"/>
      <c r="I83" s="22">
        <v>60</v>
      </c>
      <c r="J83" s="260"/>
      <c r="K83" s="8"/>
      <c r="L83" s="258"/>
      <c r="M83" s="228"/>
    </row>
    <row r="84" spans="2:13" x14ac:dyDescent="0.25">
      <c r="B84" s="221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2"/>
    </row>
    <row r="85" spans="2:13" x14ac:dyDescent="0.25">
      <c r="B85" s="221"/>
      <c r="C85" s="502" t="s">
        <v>236</v>
      </c>
      <c r="D85" s="502"/>
      <c r="E85" s="502"/>
      <c r="F85" s="502"/>
      <c r="G85" s="502"/>
      <c r="H85" s="502"/>
      <c r="I85" s="502"/>
      <c r="J85" s="502"/>
      <c r="K85" s="502"/>
      <c r="L85" s="502"/>
      <c r="M85" s="229"/>
    </row>
    <row r="86" spans="2:13" ht="66" customHeight="1" x14ac:dyDescent="0.25">
      <c r="B86" s="221"/>
      <c r="C86" s="505" t="s">
        <v>387</v>
      </c>
      <c r="D86" s="506"/>
      <c r="E86" s="506"/>
      <c r="F86" s="503"/>
      <c r="G86" s="503"/>
      <c r="H86" s="503"/>
      <c r="I86" s="503"/>
      <c r="J86" s="503"/>
      <c r="K86" s="503"/>
      <c r="L86" s="503"/>
      <c r="M86" s="222"/>
    </row>
    <row r="87" spans="2:13" ht="20.25" customHeight="1" x14ac:dyDescent="0.25">
      <c r="B87" s="221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30"/>
    </row>
    <row r="88" spans="2:13" ht="15.75" customHeight="1" x14ac:dyDescent="0.25">
      <c r="B88" s="221"/>
      <c r="C88" s="518" t="s">
        <v>243</v>
      </c>
      <c r="D88" s="519"/>
      <c r="E88" s="519"/>
      <c r="F88" s="139"/>
      <c r="G88" s="139"/>
      <c r="H88" s="139"/>
      <c r="I88" s="139"/>
      <c r="J88" s="139"/>
      <c r="K88" s="139"/>
      <c r="L88" s="139"/>
      <c r="M88" s="230"/>
    </row>
    <row r="89" spans="2:13" ht="15.75" customHeight="1" x14ac:dyDescent="0.25">
      <c r="B89" s="221"/>
      <c r="C89" s="505" t="s">
        <v>245</v>
      </c>
      <c r="D89" s="506"/>
      <c r="E89" s="506"/>
      <c r="F89" s="504"/>
      <c r="G89" s="504"/>
      <c r="H89" s="504"/>
      <c r="I89" s="504"/>
      <c r="J89" s="504"/>
      <c r="K89" s="504"/>
      <c r="L89" s="504"/>
      <c r="M89" s="230"/>
    </row>
    <row r="90" spans="2:13" ht="15.75" customHeight="1" x14ac:dyDescent="0.25">
      <c r="B90" s="221"/>
      <c r="C90" s="505" t="s">
        <v>247</v>
      </c>
      <c r="D90" s="506"/>
      <c r="E90" s="506"/>
      <c r="F90" s="504"/>
      <c r="G90" s="504"/>
      <c r="H90" s="504"/>
      <c r="I90" s="504"/>
      <c r="J90" s="504"/>
      <c r="K90" s="504"/>
      <c r="L90" s="504"/>
      <c r="M90" s="230"/>
    </row>
    <row r="91" spans="2:13" ht="15.75" customHeight="1" x14ac:dyDescent="0.25">
      <c r="B91" s="221"/>
      <c r="C91" s="505" t="s">
        <v>249</v>
      </c>
      <c r="D91" s="506"/>
      <c r="E91" s="506"/>
      <c r="F91" s="504"/>
      <c r="G91" s="504"/>
      <c r="H91" s="504"/>
      <c r="I91" s="504"/>
      <c r="J91" s="504"/>
      <c r="K91" s="504"/>
      <c r="L91" s="504"/>
      <c r="M91" s="230"/>
    </row>
    <row r="92" spans="2:13" ht="21" customHeight="1" x14ac:dyDescent="0.25">
      <c r="B92" s="221"/>
      <c r="C92" s="513" t="s">
        <v>251</v>
      </c>
      <c r="D92" s="511"/>
      <c r="E92" s="511"/>
      <c r="F92" s="139"/>
      <c r="G92" s="139"/>
      <c r="H92" s="139"/>
      <c r="I92" s="139"/>
      <c r="J92" s="139"/>
      <c r="K92" s="139"/>
      <c r="L92" s="139"/>
      <c r="M92" s="230"/>
    </row>
    <row r="93" spans="2:13" ht="15.75" thickBot="1" x14ac:dyDescent="0.3">
      <c r="B93" s="231"/>
      <c r="C93" s="514"/>
      <c r="D93" s="515"/>
      <c r="E93" s="515"/>
      <c r="F93" s="232"/>
      <c r="G93" s="233"/>
      <c r="H93" s="234"/>
      <c r="I93" s="235"/>
      <c r="J93" s="235"/>
      <c r="K93" s="235"/>
      <c r="L93" s="235"/>
      <c r="M93" s="236"/>
    </row>
  </sheetData>
  <sheetProtection algorithmName="SHA-512" hashValue="VQBV+huIn8M+p57Sr2WQl/rv89UuXXRTIT78nBTds3UM/JIr65sYgs93LYmBWmQBeV8FeILPoA1pDPezTgS3xw==" saltValue="C8ub+k+Q+/p2R1MVa2lOKg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zoomScale="80" zoomScaleNormal="80" workbookViewId="0">
      <selection activeCell="L8" sqref="L8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12"/>
      <c r="T1" s="12"/>
    </row>
    <row r="2" spans="1:21" x14ac:dyDescent="0.25">
      <c r="A2" s="12"/>
      <c r="C2" s="129" t="s">
        <v>581</v>
      </c>
      <c r="O2" s="363"/>
      <c r="P2" s="363"/>
      <c r="T2" s="12"/>
      <c r="U2" t="s">
        <v>215</v>
      </c>
    </row>
    <row r="3" spans="1:21" ht="14.45" customHeight="1" x14ac:dyDescent="0.25">
      <c r="A3" s="12"/>
      <c r="C3" s="401"/>
      <c r="D3" s="400"/>
      <c r="E3" s="400"/>
      <c r="F3" s="390"/>
      <c r="G3" s="369" t="s">
        <v>8</v>
      </c>
      <c r="H3" s="551" t="str">
        <f>'Finansiniai duomenys'!C8</f>
        <v>UAB „Kretingos vandenys“</v>
      </c>
      <c r="I3" s="551"/>
      <c r="J3" s="551"/>
      <c r="K3" s="551"/>
      <c r="L3" s="551"/>
      <c r="N3" s="493" t="s">
        <v>378</v>
      </c>
      <c r="O3" s="493"/>
      <c r="P3" s="493"/>
      <c r="T3" s="12"/>
      <c r="U3" t="s">
        <v>218</v>
      </c>
    </row>
    <row r="4" spans="1:21" ht="13.9" customHeight="1" x14ac:dyDescent="0.25">
      <c r="A4" s="12"/>
      <c r="C4" s="535" t="s">
        <v>510</v>
      </c>
      <c r="D4" s="536"/>
      <c r="E4" s="536"/>
      <c r="F4" s="390"/>
      <c r="G4" s="369" t="s">
        <v>397</v>
      </c>
      <c r="H4" s="551" t="str">
        <f>IFERROR(VLOOKUP(H3,'Finansiniai duomenys'!R2:T236,3,FALSE),"")</f>
        <v>Uždaroji akcinė bendrovė (UAB)</v>
      </c>
      <c r="I4" s="551"/>
      <c r="J4" s="551"/>
      <c r="K4" s="551"/>
      <c r="L4" s="551"/>
      <c r="N4" s="493"/>
      <c r="O4" s="493"/>
      <c r="P4" s="493"/>
      <c r="T4" s="12"/>
    </row>
    <row r="5" spans="1:21" x14ac:dyDescent="0.25">
      <c r="A5" s="12"/>
      <c r="C5" s="535"/>
      <c r="D5" s="536"/>
      <c r="E5" s="536"/>
      <c r="F5" s="390"/>
      <c r="G5" s="370" t="s">
        <v>14</v>
      </c>
      <c r="H5" s="552">
        <f>IFERROR(VLOOKUP(H3,'Finansiniai duomenys'!R2:T236,2,FALSE),"")</f>
        <v>163994426</v>
      </c>
      <c r="I5" s="552"/>
      <c r="J5" s="552"/>
      <c r="K5" s="552"/>
      <c r="L5" s="552"/>
      <c r="N5" s="391" t="s">
        <v>577</v>
      </c>
      <c r="O5" s="363"/>
      <c r="P5" s="363"/>
      <c r="T5" s="12"/>
    </row>
    <row r="6" spans="1:21" s="296" customFormat="1" x14ac:dyDescent="0.25">
      <c r="A6" s="12"/>
      <c r="B6" s="83"/>
      <c r="C6" s="399"/>
      <c r="D6" s="400"/>
      <c r="E6" s="400"/>
      <c r="F6" s="390"/>
      <c r="G6" s="371"/>
      <c r="H6" s="372"/>
      <c r="I6" s="372"/>
      <c r="J6" s="372"/>
      <c r="K6" s="372"/>
      <c r="L6" s="372"/>
      <c r="M6" s="123"/>
      <c r="N6" s="123"/>
      <c r="O6" s="123"/>
      <c r="P6" s="123"/>
      <c r="Q6" s="123"/>
      <c r="R6" s="123"/>
      <c r="T6" s="12"/>
      <c r="U6"/>
    </row>
    <row r="7" spans="1:21" s="296" customFormat="1" x14ac:dyDescent="0.25">
      <c r="A7" s="12"/>
      <c r="B7" s="83"/>
      <c r="C7" s="537" t="s">
        <v>583</v>
      </c>
      <c r="D7" s="538"/>
      <c r="E7" s="538"/>
      <c r="F7" s="123"/>
      <c r="G7" s="553" t="s">
        <v>483</v>
      </c>
      <c r="H7" s="553"/>
      <c r="I7" s="553"/>
      <c r="J7" s="553"/>
      <c r="K7" s="553"/>
      <c r="L7" s="295" t="s">
        <v>218</v>
      </c>
      <c r="M7" s="123"/>
      <c r="N7" s="123"/>
      <c r="O7" s="123"/>
      <c r="P7" s="123"/>
      <c r="Q7" s="123"/>
      <c r="R7" s="123"/>
      <c r="T7" s="12"/>
      <c r="U7"/>
    </row>
    <row r="8" spans="1:21" s="296" customFormat="1" x14ac:dyDescent="0.25">
      <c r="A8" s="12"/>
      <c r="B8" s="83"/>
      <c r="C8" s="538"/>
      <c r="D8" s="538"/>
      <c r="E8" s="538"/>
      <c r="F8" s="123"/>
      <c r="G8" s="553" t="s">
        <v>484</v>
      </c>
      <c r="H8" s="553"/>
      <c r="I8" s="553"/>
      <c r="J8" s="553"/>
      <c r="K8" s="553"/>
      <c r="L8" s="295" t="s">
        <v>218</v>
      </c>
      <c r="M8" s="123"/>
      <c r="N8" s="123"/>
      <c r="O8" s="123"/>
      <c r="P8" s="123"/>
      <c r="Q8" s="123"/>
      <c r="R8" s="123"/>
      <c r="T8" s="12"/>
      <c r="U8"/>
    </row>
    <row r="9" spans="1:21" s="296" customFormat="1" x14ac:dyDescent="0.25">
      <c r="A9" s="12"/>
      <c r="B9" s="83"/>
      <c r="C9" s="538"/>
      <c r="D9" s="538"/>
      <c r="E9" s="538"/>
      <c r="F9" s="123"/>
      <c r="G9" s="373"/>
      <c r="H9" s="373"/>
      <c r="I9" s="373"/>
      <c r="J9" s="373"/>
      <c r="K9" s="373"/>
      <c r="L9" s="123"/>
      <c r="M9" s="123"/>
      <c r="N9" s="123"/>
      <c r="O9" s="123"/>
      <c r="P9" s="123"/>
      <c r="Q9" s="123"/>
      <c r="R9" s="123"/>
      <c r="T9" s="12"/>
      <c r="U9"/>
    </row>
    <row r="10" spans="1:21" s="296" customFormat="1" ht="46.9" customHeight="1" x14ac:dyDescent="0.25">
      <c r="A10" s="12"/>
      <c r="B10" s="83"/>
      <c r="C10" s="538"/>
      <c r="D10" s="538"/>
      <c r="E10" s="538"/>
      <c r="F10" s="123"/>
      <c r="G10" s="373"/>
      <c r="H10" s="373"/>
      <c r="I10" s="373"/>
      <c r="J10" s="373"/>
      <c r="K10" s="373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6" customFormat="1" x14ac:dyDescent="0.25">
      <c r="A11" s="12"/>
      <c r="B11" s="83"/>
      <c r="C11" s="123"/>
      <c r="D11" s="123"/>
      <c r="E11" s="123"/>
      <c r="F11" s="123"/>
      <c r="G11" s="374"/>
      <c r="H11" s="375"/>
      <c r="I11" s="372"/>
      <c r="J11" s="372"/>
      <c r="K11" s="372"/>
      <c r="L11" s="372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54" t="s">
        <v>498</v>
      </c>
      <c r="D12" s="555"/>
      <c r="E12" s="555"/>
      <c r="F12" s="555"/>
      <c r="G12" s="550" t="s">
        <v>500</v>
      </c>
      <c r="H12" s="550"/>
      <c r="I12" s="550" t="s">
        <v>500</v>
      </c>
      <c r="J12" s="550"/>
      <c r="K12" s="550" t="s">
        <v>500</v>
      </c>
      <c r="L12" s="550"/>
      <c r="M12" s="550" t="s">
        <v>500</v>
      </c>
      <c r="N12" s="550"/>
      <c r="O12" s="550" t="s">
        <v>500</v>
      </c>
      <c r="P12" s="550"/>
      <c r="Q12" s="550" t="s">
        <v>500</v>
      </c>
      <c r="R12" s="550"/>
      <c r="T12" s="12"/>
    </row>
    <row r="13" spans="1:21" ht="67.900000000000006" customHeight="1" x14ac:dyDescent="0.25">
      <c r="A13" s="12"/>
      <c r="C13" s="556" t="s">
        <v>415</v>
      </c>
      <c r="D13" s="557" t="s">
        <v>416</v>
      </c>
      <c r="E13" s="558" t="s">
        <v>508</v>
      </c>
      <c r="F13" s="557" t="s">
        <v>417</v>
      </c>
      <c r="G13" s="541"/>
      <c r="H13" s="542"/>
      <c r="I13" s="541"/>
      <c r="J13" s="542"/>
      <c r="K13" s="541"/>
      <c r="L13" s="542"/>
      <c r="M13" s="541"/>
      <c r="N13" s="542"/>
      <c r="O13" s="541"/>
      <c r="P13" s="542"/>
      <c r="Q13" s="541"/>
      <c r="R13" s="542"/>
      <c r="T13" s="12"/>
    </row>
    <row r="14" spans="1:21" ht="39" customHeight="1" x14ac:dyDescent="0.25">
      <c r="A14" s="12"/>
      <c r="C14" s="556"/>
      <c r="D14" s="557"/>
      <c r="E14" s="559"/>
      <c r="F14" s="557"/>
      <c r="G14" s="376" t="s">
        <v>423</v>
      </c>
      <c r="H14" s="376" t="s">
        <v>419</v>
      </c>
      <c r="I14" s="376" t="s">
        <v>423</v>
      </c>
      <c r="J14" s="376" t="s">
        <v>419</v>
      </c>
      <c r="K14" s="376" t="s">
        <v>423</v>
      </c>
      <c r="L14" s="376" t="s">
        <v>419</v>
      </c>
      <c r="M14" s="376" t="s">
        <v>423</v>
      </c>
      <c r="N14" s="376" t="s">
        <v>419</v>
      </c>
      <c r="O14" s="376" t="s">
        <v>423</v>
      </c>
      <c r="P14" s="376" t="s">
        <v>419</v>
      </c>
      <c r="Q14" s="376" t="s">
        <v>423</v>
      </c>
      <c r="R14" s="376" t="s">
        <v>419</v>
      </c>
      <c r="T14" s="12"/>
    </row>
    <row r="15" spans="1:21" x14ac:dyDescent="0.25">
      <c r="A15" s="12"/>
      <c r="C15" s="306" t="s">
        <v>97</v>
      </c>
      <c r="D15" s="305">
        <f t="shared" ref="D15:D24" si="0">F15+G15+I15+K15+M15+O15+Q15</f>
        <v>0</v>
      </c>
      <c r="E15" s="303" t="str">
        <f>IF(OR(D15-'Finansiniai duomenys'!C42&lt;-0.1,D15-'Finansiniai duomenys'!C42&gt;0.1),"Klaida","Gerai")</f>
        <v>Klaida</v>
      </c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T15" s="12"/>
    </row>
    <row r="16" spans="1:21" ht="15.75" thickBot="1" x14ac:dyDescent="0.3">
      <c r="A16" s="12"/>
      <c r="C16" s="307" t="s">
        <v>99</v>
      </c>
      <c r="D16" s="305">
        <f t="shared" si="0"/>
        <v>0</v>
      </c>
      <c r="E16" s="303" t="str">
        <f>IF(OR(D16-'Finansiniai duomenys'!C43&lt;-0.1,D16-'Finansiniai duomenys'!C43&gt;0.1),"Klaida","Gerai")</f>
        <v>Klaida</v>
      </c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T16" s="12"/>
    </row>
    <row r="17" spans="1:20" s="319" customFormat="1" x14ac:dyDescent="0.25">
      <c r="A17" s="318"/>
      <c r="B17" s="377"/>
      <c r="C17" s="378" t="s">
        <v>424</v>
      </c>
      <c r="D17" s="379">
        <f t="shared" si="0"/>
        <v>0</v>
      </c>
      <c r="E17" s="303" t="str">
        <f>IF(OR(D17-'Finansiniai duomenys'!C44&lt;-0.1,D17-'Finansiniai duomenys'!C44&gt;0.1),"Klaida","Gerai")</f>
        <v>Klaida</v>
      </c>
      <c r="F17" s="380">
        <f>F15-F16</f>
        <v>0</v>
      </c>
      <c r="G17" s="380">
        <f t="shared" ref="G17:R17" si="1">G15-G16</f>
        <v>0</v>
      </c>
      <c r="H17" s="380">
        <f t="shared" si="1"/>
        <v>0</v>
      </c>
      <c r="I17" s="380">
        <f t="shared" si="1"/>
        <v>0</v>
      </c>
      <c r="J17" s="380">
        <f t="shared" si="1"/>
        <v>0</v>
      </c>
      <c r="K17" s="380">
        <f t="shared" si="1"/>
        <v>0</v>
      </c>
      <c r="L17" s="380">
        <f t="shared" si="1"/>
        <v>0</v>
      </c>
      <c r="M17" s="380">
        <f t="shared" si="1"/>
        <v>0</v>
      </c>
      <c r="N17" s="380">
        <f t="shared" si="1"/>
        <v>0</v>
      </c>
      <c r="O17" s="380">
        <f t="shared" si="1"/>
        <v>0</v>
      </c>
      <c r="P17" s="380">
        <f t="shared" si="1"/>
        <v>0</v>
      </c>
      <c r="Q17" s="380">
        <f t="shared" si="1"/>
        <v>0</v>
      </c>
      <c r="R17" s="380">
        <f t="shared" si="1"/>
        <v>0</v>
      </c>
      <c r="T17" s="318"/>
    </row>
    <row r="18" spans="1:20" x14ac:dyDescent="0.25">
      <c r="A18" s="12"/>
      <c r="C18" s="307" t="s">
        <v>103</v>
      </c>
      <c r="D18" s="305">
        <f t="shared" si="0"/>
        <v>0</v>
      </c>
      <c r="E18" s="303" t="str">
        <f>IF(OR(D18-'Finansiniai duomenys'!C45&lt;-0.1,D18-'Finansiniai duomenys'!C45&gt;0.1),"Klaida","Gerai")</f>
        <v>Klaida</v>
      </c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T18" s="12"/>
    </row>
    <row r="19" spans="1:20" ht="15.75" thickBot="1" x14ac:dyDescent="0.3">
      <c r="A19" s="12"/>
      <c r="C19" s="307" t="s">
        <v>105</v>
      </c>
      <c r="D19" s="305">
        <f t="shared" si="0"/>
        <v>0</v>
      </c>
      <c r="E19" s="303" t="str">
        <f>IF(OR(D19-'Finansiniai duomenys'!C46&lt;-0.1,D19-'Finansiniai duomenys'!C46&gt;0.1),"Klaida","Gerai")</f>
        <v>Klaida</v>
      </c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T19" s="12"/>
    </row>
    <row r="20" spans="1:20" s="319" customFormat="1" x14ac:dyDescent="0.25">
      <c r="A20" s="318"/>
      <c r="B20" s="377"/>
      <c r="C20" s="378" t="s">
        <v>425</v>
      </c>
      <c r="D20" s="379">
        <f t="shared" si="0"/>
        <v>0</v>
      </c>
      <c r="E20" s="303" t="str">
        <f>IF(OR(D20-'Finansiniai duomenys'!C47&lt;-0.1,D20-'Finansiniai duomenys'!C47&gt;0.1),"Klaida","Gerai")</f>
        <v>Klaida</v>
      </c>
      <c r="F20" s="380">
        <f>F17-F18-F19</f>
        <v>0</v>
      </c>
      <c r="G20" s="380">
        <f t="shared" ref="G20:R20" si="2">G17-G18-G19</f>
        <v>0</v>
      </c>
      <c r="H20" s="380">
        <f t="shared" si="2"/>
        <v>0</v>
      </c>
      <c r="I20" s="380">
        <f t="shared" si="2"/>
        <v>0</v>
      </c>
      <c r="J20" s="380">
        <f t="shared" si="2"/>
        <v>0</v>
      </c>
      <c r="K20" s="380">
        <f t="shared" si="2"/>
        <v>0</v>
      </c>
      <c r="L20" s="380">
        <f t="shared" si="2"/>
        <v>0</v>
      </c>
      <c r="M20" s="380">
        <f t="shared" si="2"/>
        <v>0</v>
      </c>
      <c r="N20" s="380">
        <f t="shared" si="2"/>
        <v>0</v>
      </c>
      <c r="O20" s="380">
        <f t="shared" si="2"/>
        <v>0</v>
      </c>
      <c r="P20" s="380">
        <f t="shared" si="2"/>
        <v>0</v>
      </c>
      <c r="Q20" s="380">
        <f t="shared" si="2"/>
        <v>0</v>
      </c>
      <c r="R20" s="380">
        <f t="shared" si="2"/>
        <v>0</v>
      </c>
      <c r="T20" s="318"/>
    </row>
    <row r="21" spans="1:20" x14ac:dyDescent="0.25">
      <c r="A21" s="12"/>
      <c r="C21" s="307" t="s">
        <v>109</v>
      </c>
      <c r="D21" s="305">
        <f t="shared" si="0"/>
        <v>0</v>
      </c>
      <c r="E21" s="303" t="str">
        <f>IF(OR(D21-'Finansiniai duomenys'!C48&lt;-0.1,D21-'Finansiniai duomenys'!C48&gt;0.1),"Klaida","Gerai")</f>
        <v>Gerai</v>
      </c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T21" s="12"/>
    </row>
    <row r="22" spans="1:20" x14ac:dyDescent="0.25">
      <c r="A22" s="12"/>
      <c r="C22" s="307" t="s">
        <v>426</v>
      </c>
      <c r="D22" s="305">
        <f t="shared" si="0"/>
        <v>0</v>
      </c>
      <c r="E22" s="303" t="str">
        <f>IF(OR(D22-'Finansiniai duomenys'!C53&lt;-0.1,D22-'Finansiniai duomenys'!C53&gt;0.1),"Klaida","Gerai")</f>
        <v>Klaida</v>
      </c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T22" s="12"/>
    </row>
    <row r="23" spans="1:20" s="319" customFormat="1" x14ac:dyDescent="0.25">
      <c r="A23" s="318"/>
      <c r="B23" s="377"/>
      <c r="C23" s="378" t="s">
        <v>427</v>
      </c>
      <c r="D23" s="379">
        <f t="shared" si="0"/>
        <v>0</v>
      </c>
      <c r="E23" s="303" t="str">
        <f>IF(OR(D23-'Finansiniai duomenys'!C55&lt;-0.1,D23-'Finansiniai duomenys'!C55&gt;0.1),"Klaida","Gerai")</f>
        <v>Klaida</v>
      </c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T23" s="318"/>
    </row>
    <row r="24" spans="1:20" x14ac:dyDescent="0.25">
      <c r="A24" s="12"/>
      <c r="C24" s="307" t="s">
        <v>428</v>
      </c>
      <c r="D24" s="305">
        <f t="shared" si="0"/>
        <v>0</v>
      </c>
      <c r="E24" s="303" t="str">
        <f>IF(OR(D24-'Finansiniai duomenys'!C114&lt;-0.1,D24-'Finansiniai duomenys'!C114&gt;0.1),"Klaida","Gerai")</f>
        <v>Klaida</v>
      </c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74"/>
      <c r="H27" s="375"/>
      <c r="T27" s="12"/>
    </row>
    <row r="28" spans="1:20" ht="25.15" customHeight="1" x14ac:dyDescent="0.25">
      <c r="A28" s="12"/>
      <c r="C28" s="554" t="s">
        <v>499</v>
      </c>
      <c r="D28" s="555"/>
      <c r="E28" s="555"/>
      <c r="F28" s="555"/>
      <c r="G28" s="550" t="s">
        <v>500</v>
      </c>
      <c r="H28" s="550"/>
      <c r="I28" s="550" t="s">
        <v>500</v>
      </c>
      <c r="J28" s="550"/>
      <c r="K28" s="550" t="s">
        <v>500</v>
      </c>
      <c r="L28" s="550"/>
      <c r="M28" s="550" t="s">
        <v>500</v>
      </c>
      <c r="N28" s="550"/>
      <c r="O28" s="550" t="s">
        <v>500</v>
      </c>
      <c r="P28" s="550"/>
      <c r="Q28" s="550" t="s">
        <v>500</v>
      </c>
      <c r="R28" s="550"/>
      <c r="T28" s="12"/>
    </row>
    <row r="29" spans="1:20" ht="62.45" customHeight="1" x14ac:dyDescent="0.25">
      <c r="A29" s="12"/>
      <c r="C29" s="556" t="s">
        <v>415</v>
      </c>
      <c r="D29" s="557" t="s">
        <v>416</v>
      </c>
      <c r="E29" s="558" t="s">
        <v>509</v>
      </c>
      <c r="F29" s="557" t="s">
        <v>417</v>
      </c>
      <c r="G29" s="541"/>
      <c r="H29" s="542"/>
      <c r="I29" s="541"/>
      <c r="J29" s="542"/>
      <c r="K29" s="541"/>
      <c r="L29" s="542"/>
      <c r="M29" s="541"/>
      <c r="N29" s="542"/>
      <c r="O29" s="541"/>
      <c r="P29" s="542"/>
      <c r="Q29" s="541"/>
      <c r="R29" s="542"/>
      <c r="T29" s="12"/>
    </row>
    <row r="30" spans="1:20" ht="52.15" customHeight="1" x14ac:dyDescent="0.25">
      <c r="A30" s="12"/>
      <c r="C30" s="556"/>
      <c r="D30" s="557"/>
      <c r="E30" s="559"/>
      <c r="F30" s="557"/>
      <c r="G30" s="376" t="s">
        <v>423</v>
      </c>
      <c r="H30" s="376" t="s">
        <v>419</v>
      </c>
      <c r="I30" s="376" t="s">
        <v>423</v>
      </c>
      <c r="J30" s="376" t="s">
        <v>419</v>
      </c>
      <c r="K30" s="376" t="s">
        <v>423</v>
      </c>
      <c r="L30" s="376" t="s">
        <v>419</v>
      </c>
      <c r="M30" s="376" t="s">
        <v>423</v>
      </c>
      <c r="N30" s="376" t="s">
        <v>419</v>
      </c>
      <c r="O30" s="376" t="s">
        <v>423</v>
      </c>
      <c r="P30" s="376" t="s">
        <v>419</v>
      </c>
      <c r="Q30" s="376" t="s">
        <v>423</v>
      </c>
      <c r="R30" s="376" t="s">
        <v>419</v>
      </c>
      <c r="T30" s="12"/>
    </row>
    <row r="31" spans="1:20" x14ac:dyDescent="0.25">
      <c r="A31" s="12"/>
      <c r="C31" s="306" t="s">
        <v>97</v>
      </c>
      <c r="D31" s="305">
        <f>F31+G31+I31+K31+M31+O31+Q31</f>
        <v>0</v>
      </c>
      <c r="E31" s="303" t="str">
        <f>IF(OR(D31-'Finansiniai duomenys'!E42&lt;-0.1,D31-'Finansiniai duomenys'!E42&gt;0.1),"Klaida","Gerai")</f>
        <v>Klaida</v>
      </c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T31" s="12"/>
    </row>
    <row r="32" spans="1:20" ht="15.75" thickBot="1" x14ac:dyDescent="0.3">
      <c r="A32" s="12"/>
      <c r="C32" s="307" t="s">
        <v>99</v>
      </c>
      <c r="D32" s="305">
        <f>F32+G32+I32+K32+M32+O32+Q32</f>
        <v>0</v>
      </c>
      <c r="E32" s="303" t="str">
        <f>IF(OR(D32-'Finansiniai duomenys'!E43&lt;-0.1,D32-'Finansiniai duomenys'!E43&gt;0.1),"Klaida","Gerai")</f>
        <v>Klaida</v>
      </c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T32" s="12"/>
    </row>
    <row r="33" spans="1:20" s="319" customFormat="1" x14ac:dyDescent="0.25">
      <c r="A33" s="318"/>
      <c r="B33" s="377"/>
      <c r="C33" s="378" t="s">
        <v>424</v>
      </c>
      <c r="D33" s="379">
        <f>F33+G33+I33+K33+M33+O33+Q33</f>
        <v>0</v>
      </c>
      <c r="E33" s="303" t="str">
        <f>IF(OR(D33-'Finansiniai duomenys'!E44&lt;-0.1,D33-'Finansiniai duomenys'!E44&gt;0.1),"Klaida","Gerai")</f>
        <v>Klaida</v>
      </c>
      <c r="F33" s="380">
        <f>F31-F32</f>
        <v>0</v>
      </c>
      <c r="G33" s="380">
        <f t="shared" ref="G33" si="3">G31-G32</f>
        <v>0</v>
      </c>
      <c r="H33" s="380">
        <f t="shared" ref="H33" si="4">H31-H32</f>
        <v>0</v>
      </c>
      <c r="I33" s="380">
        <f t="shared" ref="I33" si="5">I31-I32</f>
        <v>0</v>
      </c>
      <c r="J33" s="380">
        <f t="shared" ref="J33" si="6">J31-J32</f>
        <v>0</v>
      </c>
      <c r="K33" s="380">
        <f t="shared" ref="K33" si="7">K31-K32</f>
        <v>0</v>
      </c>
      <c r="L33" s="380">
        <f t="shared" ref="L33" si="8">L31-L32</f>
        <v>0</v>
      </c>
      <c r="M33" s="380">
        <f t="shared" ref="M33" si="9">M31-M32</f>
        <v>0</v>
      </c>
      <c r="N33" s="380">
        <f t="shared" ref="N33" si="10">N31-N32</f>
        <v>0</v>
      </c>
      <c r="O33" s="380">
        <f t="shared" ref="O33" si="11">O31-O32</f>
        <v>0</v>
      </c>
      <c r="P33" s="380">
        <f t="shared" ref="P33" si="12">P31-P32</f>
        <v>0</v>
      </c>
      <c r="Q33" s="380">
        <f t="shared" ref="Q33" si="13">Q31-Q32</f>
        <v>0</v>
      </c>
      <c r="R33" s="380">
        <f t="shared" ref="R33" si="14">R31-R32</f>
        <v>0</v>
      </c>
      <c r="T33" s="318"/>
    </row>
    <row r="34" spans="1:20" x14ac:dyDescent="0.25">
      <c r="A34" s="12"/>
      <c r="C34" s="307" t="s">
        <v>103</v>
      </c>
      <c r="D34" s="305">
        <f>F34+G34+I34+K34+M34+O34+Q34</f>
        <v>0</v>
      </c>
      <c r="E34" s="303" t="str">
        <f>IF(OR(D34-'Finansiniai duomenys'!E45&lt;-0.1,D34-'Finansiniai duomenys'!E45&gt;0.1),"Klaida","Gerai")</f>
        <v>Klaida</v>
      </c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T34" s="12"/>
    </row>
    <row r="35" spans="1:20" ht="15.75" thickBot="1" x14ac:dyDescent="0.3">
      <c r="A35" s="12"/>
      <c r="C35" s="307" t="s">
        <v>105</v>
      </c>
      <c r="D35" s="305">
        <f t="shared" ref="D35:D40" si="15">F35+G35+I35+K35+M35+O35+Q35</f>
        <v>0</v>
      </c>
      <c r="E35" s="303" t="str">
        <f>IF(OR(D35-'Finansiniai duomenys'!E46&lt;-0.1,D35-'Finansiniai duomenys'!E46&gt;0.1),"Klaida","Gerai")</f>
        <v>Klaida</v>
      </c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T35" s="12"/>
    </row>
    <row r="36" spans="1:20" s="319" customFormat="1" x14ac:dyDescent="0.25">
      <c r="A36" s="318"/>
      <c r="B36" s="377"/>
      <c r="C36" s="378" t="s">
        <v>425</v>
      </c>
      <c r="D36" s="379">
        <f t="shared" si="15"/>
        <v>0</v>
      </c>
      <c r="E36" s="303" t="str">
        <f>IF(OR(D36-'Finansiniai duomenys'!E47&lt;-0.1,D36-'Finansiniai duomenys'!E47&gt;0.1),"Klaida","Gerai")</f>
        <v>Klaida</v>
      </c>
      <c r="F36" s="380">
        <f>F33-F34-F35</f>
        <v>0</v>
      </c>
      <c r="G36" s="380">
        <f t="shared" ref="G36" si="16">G33-G34-G35</f>
        <v>0</v>
      </c>
      <c r="H36" s="380">
        <f t="shared" ref="H36" si="17">H33-H34-H35</f>
        <v>0</v>
      </c>
      <c r="I36" s="380">
        <f t="shared" ref="I36" si="18">I33-I34-I35</f>
        <v>0</v>
      </c>
      <c r="J36" s="380">
        <f t="shared" ref="J36" si="19">J33-J34-J35</f>
        <v>0</v>
      </c>
      <c r="K36" s="380">
        <f t="shared" ref="K36" si="20">K33-K34-K35</f>
        <v>0</v>
      </c>
      <c r="L36" s="380">
        <f t="shared" ref="L36" si="21">L33-L34-L35</f>
        <v>0</v>
      </c>
      <c r="M36" s="380">
        <f t="shared" ref="M36" si="22">M33-M34-M35</f>
        <v>0</v>
      </c>
      <c r="N36" s="380">
        <f t="shared" ref="N36" si="23">N33-N34-N35</f>
        <v>0</v>
      </c>
      <c r="O36" s="380">
        <f t="shared" ref="O36" si="24">O33-O34-O35</f>
        <v>0</v>
      </c>
      <c r="P36" s="380">
        <f t="shared" ref="P36" si="25">P33-P34-P35</f>
        <v>0</v>
      </c>
      <c r="Q36" s="380">
        <f t="shared" ref="Q36" si="26">Q33-Q34-Q35</f>
        <v>0</v>
      </c>
      <c r="R36" s="380">
        <f t="shared" ref="R36" si="27">R33-R34-R35</f>
        <v>0</v>
      </c>
      <c r="T36" s="318"/>
    </row>
    <row r="37" spans="1:20" x14ac:dyDescent="0.25">
      <c r="A37" s="12"/>
      <c r="C37" s="307" t="s">
        <v>109</v>
      </c>
      <c r="D37" s="305">
        <f t="shared" si="15"/>
        <v>0</v>
      </c>
      <c r="E37" s="303" t="str">
        <f>IF(OR(D37-'Finansiniai duomenys'!E48&lt;-0.1,D37-'Finansiniai duomenys'!E48&gt;0.1),"Klaida","Gerai")</f>
        <v>Gerai</v>
      </c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T37" s="12"/>
    </row>
    <row r="38" spans="1:20" x14ac:dyDescent="0.25">
      <c r="A38" s="12"/>
      <c r="C38" s="307" t="s">
        <v>426</v>
      </c>
      <c r="D38" s="305">
        <f t="shared" si="15"/>
        <v>0</v>
      </c>
      <c r="E38" s="303" t="str">
        <f>IF(OR(D38-'Finansiniai duomenys'!E53&lt;-0.1,D38-'Finansiniai duomenys'!E53&gt;0.1),"Klaida","Gerai")</f>
        <v>Klaida</v>
      </c>
      <c r="F38" s="304"/>
      <c r="G38" s="304"/>
      <c r="H38" s="304"/>
      <c r="I38" s="304"/>
      <c r="J38" s="304"/>
      <c r="K38" s="304"/>
      <c r="L38" s="304"/>
      <c r="M38" s="381"/>
      <c r="N38" s="304"/>
      <c r="O38" s="304"/>
      <c r="P38" s="304"/>
      <c r="Q38" s="304"/>
      <c r="R38" s="304"/>
      <c r="T38" s="12"/>
    </row>
    <row r="39" spans="1:20" s="319" customFormat="1" x14ac:dyDescent="0.25">
      <c r="A39" s="318"/>
      <c r="B39" s="377"/>
      <c r="C39" s="378" t="s">
        <v>427</v>
      </c>
      <c r="D39" s="379">
        <f t="shared" si="15"/>
        <v>0</v>
      </c>
      <c r="E39" s="303" t="str">
        <f>IF(OR(D39-'Finansiniai duomenys'!E55&lt;-0.1,D39-'Finansiniai duomenys'!E55&gt;0.1),"Klaida","Gerai")</f>
        <v>Klaida</v>
      </c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T39" s="318"/>
    </row>
    <row r="40" spans="1:20" x14ac:dyDescent="0.25">
      <c r="A40" s="12"/>
      <c r="C40" s="307" t="s">
        <v>428</v>
      </c>
      <c r="D40" s="305">
        <f t="shared" si="15"/>
        <v>0</v>
      </c>
      <c r="E40" s="303" t="str">
        <f>IF(OR(D40-'Finansiniai duomenys'!E114&lt;-0.1,D40-'Finansiniai duomenys'!E114&gt;0.1),"Klaida","Gerai")</f>
        <v>Klaida</v>
      </c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54" t="s">
        <v>498</v>
      </c>
      <c r="D44" s="555"/>
      <c r="E44" s="555"/>
      <c r="F44" s="555"/>
      <c r="G44" s="550" t="s">
        <v>500</v>
      </c>
      <c r="H44" s="550"/>
      <c r="I44" s="550" t="s">
        <v>500</v>
      </c>
      <c r="J44" s="550"/>
      <c r="K44" s="550" t="s">
        <v>500</v>
      </c>
      <c r="L44" s="550"/>
      <c r="M44" s="550" t="s">
        <v>500</v>
      </c>
      <c r="N44" s="550"/>
      <c r="O44" s="550" t="s">
        <v>500</v>
      </c>
      <c r="P44" s="550"/>
      <c r="Q44" s="550" t="s">
        <v>500</v>
      </c>
      <c r="R44" s="550"/>
      <c r="T44" s="12"/>
    </row>
    <row r="45" spans="1:20" ht="62.45" customHeight="1" x14ac:dyDescent="0.25">
      <c r="A45" s="12"/>
      <c r="C45" s="556" t="s">
        <v>415</v>
      </c>
      <c r="D45" s="557" t="s">
        <v>416</v>
      </c>
      <c r="E45" s="558" t="s">
        <v>508</v>
      </c>
      <c r="F45" s="557" t="s">
        <v>417</v>
      </c>
      <c r="G45" s="541"/>
      <c r="H45" s="542"/>
      <c r="I45" s="541"/>
      <c r="J45" s="542"/>
      <c r="K45" s="541"/>
      <c r="L45" s="542"/>
      <c r="M45" s="541"/>
      <c r="N45" s="542"/>
      <c r="O45" s="541"/>
      <c r="P45" s="542"/>
      <c r="Q45" s="541"/>
      <c r="R45" s="542"/>
      <c r="T45" s="12"/>
    </row>
    <row r="46" spans="1:20" ht="59.45" customHeight="1" x14ac:dyDescent="0.25">
      <c r="A46" s="12"/>
      <c r="C46" s="556"/>
      <c r="D46" s="557"/>
      <c r="E46" s="559"/>
      <c r="F46" s="557"/>
      <c r="G46" s="376" t="s">
        <v>418</v>
      </c>
      <c r="H46" s="376" t="s">
        <v>419</v>
      </c>
      <c r="I46" s="376" t="s">
        <v>418</v>
      </c>
      <c r="J46" s="376" t="s">
        <v>419</v>
      </c>
      <c r="K46" s="376" t="s">
        <v>418</v>
      </c>
      <c r="L46" s="376" t="s">
        <v>419</v>
      </c>
      <c r="M46" s="376" t="s">
        <v>418</v>
      </c>
      <c r="N46" s="376" t="s">
        <v>419</v>
      </c>
      <c r="O46" s="376" t="s">
        <v>418</v>
      </c>
      <c r="P46" s="376" t="s">
        <v>419</v>
      </c>
      <c r="Q46" s="376" t="s">
        <v>418</v>
      </c>
      <c r="R46" s="376" t="s">
        <v>419</v>
      </c>
      <c r="T46" s="12"/>
    </row>
    <row r="47" spans="1:20" x14ac:dyDescent="0.25">
      <c r="A47" s="12"/>
      <c r="C47" s="306" t="s">
        <v>155</v>
      </c>
      <c r="D47" s="305">
        <f>F47+G47+I47+K47+M47+O47+Q47</f>
        <v>0</v>
      </c>
      <c r="E47" s="303" t="str">
        <f>IF(OR(D47-'Finansiniai duomenys'!C76&lt;-0.1,D47-'Finansiniai duomenys'!C76&gt;0.1),"Klaida","Gerai")</f>
        <v>Klaida</v>
      </c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T47" s="12"/>
    </row>
    <row r="48" spans="1:20" x14ac:dyDescent="0.25">
      <c r="A48" s="12"/>
      <c r="C48" s="307" t="s">
        <v>175</v>
      </c>
      <c r="D48" s="305">
        <f>F48+G48+I48+K48+M48+O48+Q48</f>
        <v>0</v>
      </c>
      <c r="E48" s="303" t="str">
        <f>IF(OR(D48-'Finansiniai duomenys'!C87&lt;-0.1,D48-'Finansiniai duomenys'!C87&gt;0.1),"Klaida","Gerai")</f>
        <v>Klaida</v>
      </c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T48" s="12"/>
    </row>
    <row r="49" spans="1:20" x14ac:dyDescent="0.25">
      <c r="A49" s="12"/>
      <c r="C49" s="307" t="s">
        <v>178</v>
      </c>
      <c r="D49" s="305">
        <f t="shared" ref="D49:D52" si="28">F49+G49+I49+K49+M49+O49+Q49</f>
        <v>0</v>
      </c>
      <c r="E49" s="303" t="str">
        <f>IF(OR(D49-'Finansiniai duomenys'!C89&lt;-0.1,D49-'Finansiniai duomenys'!C89&gt;0.1),"Klaida","Gerai")</f>
        <v>Klaida</v>
      </c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T49" s="12"/>
    </row>
    <row r="50" spans="1:20" x14ac:dyDescent="0.25">
      <c r="A50" s="12"/>
      <c r="C50" s="307" t="s">
        <v>420</v>
      </c>
      <c r="D50" s="305">
        <f>F50+G50+I50+K50+M50+O50+Q50</f>
        <v>0</v>
      </c>
      <c r="E50" s="303" t="str">
        <f>IF(OR(D50-('Finansiniai duomenys'!C100+'Finansiniai duomenys'!C91+'Finansiniai duomenys'!C102+'Finansiniai duomenys'!C104)&lt;-0.1,D50-('Finansiniai duomenys'!C100+'Finansiniai duomenys'!C91+'Finansiniai duomenys'!C102+'Finansiniai duomenys'!C104)&gt;0.1),"Klaida","Gerai")</f>
        <v>Klaida</v>
      </c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T50" s="12"/>
    </row>
    <row r="51" spans="1:20" ht="15.75" thickBot="1" x14ac:dyDescent="0.3">
      <c r="A51" s="12"/>
      <c r="C51" s="306" t="s">
        <v>421</v>
      </c>
      <c r="D51" s="305">
        <f>F51+G51+I51+K51+M51+O51+Q51</f>
        <v>0</v>
      </c>
      <c r="E51" s="303" t="str">
        <f>IF(OR(D51-('Finansiniai duomenys'!C95+'Finansiniai duomenys'!C98+'Finansiniai duomenys'!C99)&lt;-0.1,D51-('Finansiniai duomenys'!C95+'Finansiniai duomenys'!C99+'Finansiniai duomenys'!C98)&gt;0.1),"Klaida","Gerai")</f>
        <v>Klaida</v>
      </c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T51" s="12"/>
    </row>
    <row r="52" spans="1:20" x14ac:dyDescent="0.25">
      <c r="A52" s="12"/>
      <c r="C52" s="306" t="s">
        <v>422</v>
      </c>
      <c r="D52" s="305">
        <f t="shared" si="28"/>
        <v>0</v>
      </c>
      <c r="E52" s="303" t="str">
        <f>IF(OR(D52-'Finansiniai duomenys'!C106&lt;-0.1,D52-'Finansiniai duomenys'!C106&gt;0.1),"Klaida","Gerai")</f>
        <v>Klaida</v>
      </c>
      <c r="F52" s="380">
        <f>F48+F49+F50</f>
        <v>0</v>
      </c>
      <c r="G52" s="380">
        <f t="shared" ref="G52:R52" si="29">G48+G49+G50</f>
        <v>0</v>
      </c>
      <c r="H52" s="380">
        <f t="shared" si="29"/>
        <v>0</v>
      </c>
      <c r="I52" s="380">
        <f t="shared" si="29"/>
        <v>0</v>
      </c>
      <c r="J52" s="380">
        <f t="shared" si="29"/>
        <v>0</v>
      </c>
      <c r="K52" s="380">
        <f t="shared" si="29"/>
        <v>0</v>
      </c>
      <c r="L52" s="380">
        <f t="shared" si="29"/>
        <v>0</v>
      </c>
      <c r="M52" s="380">
        <f t="shared" si="29"/>
        <v>0</v>
      </c>
      <c r="N52" s="380">
        <f t="shared" si="29"/>
        <v>0</v>
      </c>
      <c r="O52" s="380">
        <f t="shared" si="29"/>
        <v>0</v>
      </c>
      <c r="P52" s="380">
        <f t="shared" si="29"/>
        <v>0</v>
      </c>
      <c r="Q52" s="380">
        <f t="shared" si="29"/>
        <v>0</v>
      </c>
      <c r="R52" s="380">
        <f t="shared" si="29"/>
        <v>0</v>
      </c>
      <c r="T52" s="12"/>
    </row>
    <row r="53" spans="1:20" x14ac:dyDescent="0.25">
      <c r="A53" s="12"/>
      <c r="G53" s="382"/>
      <c r="T53" s="12"/>
    </row>
    <row r="54" spans="1:20" x14ac:dyDescent="0.25">
      <c r="A54" s="12"/>
      <c r="C54" s="308" t="s">
        <v>127</v>
      </c>
      <c r="F54" s="383" t="str">
        <f t="shared" ref="F54:R54" si="30">IF(ROUND(F47-F52,1)/2=0,"Balansas",F47-F52)</f>
        <v>Balansas</v>
      </c>
      <c r="G54" s="383" t="str">
        <f t="shared" si="30"/>
        <v>Balansas</v>
      </c>
      <c r="H54" s="383" t="str">
        <f t="shared" si="30"/>
        <v>Balansas</v>
      </c>
      <c r="I54" s="383" t="str">
        <f t="shared" si="30"/>
        <v>Balansas</v>
      </c>
      <c r="J54" s="383" t="str">
        <f t="shared" si="30"/>
        <v>Balansas</v>
      </c>
      <c r="K54" s="383" t="str">
        <f t="shared" si="30"/>
        <v>Balansas</v>
      </c>
      <c r="L54" s="383" t="str">
        <f t="shared" si="30"/>
        <v>Balansas</v>
      </c>
      <c r="M54" s="383" t="str">
        <f t="shared" si="30"/>
        <v>Balansas</v>
      </c>
      <c r="N54" s="383" t="str">
        <f t="shared" si="30"/>
        <v>Balansas</v>
      </c>
      <c r="O54" s="383" t="str">
        <f t="shared" si="30"/>
        <v>Balansas</v>
      </c>
      <c r="P54" s="383" t="str">
        <f t="shared" si="30"/>
        <v>Balansas</v>
      </c>
      <c r="Q54" s="383" t="str">
        <f t="shared" si="30"/>
        <v>Balansas</v>
      </c>
      <c r="R54" s="383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54" t="s">
        <v>499</v>
      </c>
      <c r="D56" s="555"/>
      <c r="E56" s="555"/>
      <c r="F56" s="555"/>
      <c r="G56" s="550" t="s">
        <v>500</v>
      </c>
      <c r="H56" s="550"/>
      <c r="I56" s="550" t="s">
        <v>500</v>
      </c>
      <c r="J56" s="550"/>
      <c r="K56" s="550" t="s">
        <v>500</v>
      </c>
      <c r="L56" s="550"/>
      <c r="M56" s="550" t="s">
        <v>500</v>
      </c>
      <c r="N56" s="550"/>
      <c r="O56" s="550" t="s">
        <v>500</v>
      </c>
      <c r="P56" s="550"/>
      <c r="Q56" s="550" t="s">
        <v>500</v>
      </c>
      <c r="R56" s="550"/>
      <c r="T56" s="12"/>
    </row>
    <row r="57" spans="1:20" ht="70.150000000000006" customHeight="1" x14ac:dyDescent="0.25">
      <c r="A57" s="12"/>
      <c r="C57" s="556" t="s">
        <v>415</v>
      </c>
      <c r="D57" s="557" t="s">
        <v>416</v>
      </c>
      <c r="E57" s="558" t="s">
        <v>507</v>
      </c>
      <c r="F57" s="557" t="s">
        <v>417</v>
      </c>
      <c r="G57" s="541"/>
      <c r="H57" s="542"/>
      <c r="I57" s="541"/>
      <c r="J57" s="542"/>
      <c r="K57" s="541"/>
      <c r="L57" s="542"/>
      <c r="M57" s="541"/>
      <c r="N57" s="542"/>
      <c r="O57" s="541"/>
      <c r="P57" s="542"/>
      <c r="Q57" s="541"/>
      <c r="R57" s="542"/>
      <c r="T57" s="12"/>
    </row>
    <row r="58" spans="1:20" ht="55.9" customHeight="1" x14ac:dyDescent="0.25">
      <c r="A58" s="12"/>
      <c r="C58" s="556"/>
      <c r="D58" s="557"/>
      <c r="E58" s="559"/>
      <c r="F58" s="557"/>
      <c r="G58" s="376" t="s">
        <v>418</v>
      </c>
      <c r="H58" s="376" t="s">
        <v>419</v>
      </c>
      <c r="I58" s="376" t="s">
        <v>418</v>
      </c>
      <c r="J58" s="376" t="s">
        <v>419</v>
      </c>
      <c r="K58" s="376" t="s">
        <v>418</v>
      </c>
      <c r="L58" s="376" t="s">
        <v>419</v>
      </c>
      <c r="M58" s="376" t="s">
        <v>418</v>
      </c>
      <c r="N58" s="376" t="s">
        <v>419</v>
      </c>
      <c r="O58" s="376" t="s">
        <v>418</v>
      </c>
      <c r="P58" s="376" t="s">
        <v>419</v>
      </c>
      <c r="Q58" s="376" t="s">
        <v>418</v>
      </c>
      <c r="R58" s="376" t="s">
        <v>419</v>
      </c>
      <c r="T58" s="12"/>
    </row>
    <row r="59" spans="1:20" x14ac:dyDescent="0.25">
      <c r="A59" s="12"/>
      <c r="C59" s="306" t="s">
        <v>155</v>
      </c>
      <c r="D59" s="305">
        <f t="shared" ref="D59:D63" si="31">F59+G59+I59+K59+M59+O59+Q59</f>
        <v>0</v>
      </c>
      <c r="E59" s="303" t="str">
        <f>IF(OR(D59-'Finansiniai duomenys'!E76&lt;-0.1,D59-'Finansiniai duomenys'!E76&gt;0.1),"Klaida","Gerai")</f>
        <v>Klaida</v>
      </c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T59" s="12"/>
    </row>
    <row r="60" spans="1:20" x14ac:dyDescent="0.25">
      <c r="A60" s="12"/>
      <c r="C60" s="307" t="s">
        <v>175</v>
      </c>
      <c r="D60" s="305">
        <f t="shared" si="31"/>
        <v>0</v>
      </c>
      <c r="E60" s="303" t="str">
        <f>IF(OR(D60-'Finansiniai duomenys'!E87&lt;-0.1,D60-'Finansiniai duomenys'!E87&gt;0.1),"Klaida","Gerai")</f>
        <v>Klaida</v>
      </c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T60" s="12"/>
    </row>
    <row r="61" spans="1:20" x14ac:dyDescent="0.25">
      <c r="A61" s="12"/>
      <c r="C61" s="307" t="s">
        <v>178</v>
      </c>
      <c r="D61" s="305">
        <f>F61+G61+I61+K61+M61+O61+Q61</f>
        <v>0</v>
      </c>
      <c r="E61" s="303" t="str">
        <f>IF(OR(D61-'Finansiniai duomenys'!E89&lt;-0.1,D61-'Finansiniai duomenys'!E89&gt;0.1),"Klaida","Gerai")</f>
        <v>Klaida</v>
      </c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T61" s="12"/>
    </row>
    <row r="62" spans="1:20" x14ac:dyDescent="0.25">
      <c r="A62" s="12"/>
      <c r="C62" s="307" t="s">
        <v>420</v>
      </c>
      <c r="D62" s="305">
        <f>F62+G62+I62+K62+M62+O62+Q62</f>
        <v>0</v>
      </c>
      <c r="E62" s="303" t="str">
        <f>IF(OR(D62-('Finansiniai duomenys'!E100+'Finansiniai duomenys'!E91+'Finansiniai duomenys'!E102+'Finansiniai duomenys'!E104)&lt;-0.1,D62-('Finansiniai duomenys'!E100+'Finansiniai duomenys'!E91+'Finansiniai duomenys'!E102+'Finansiniai duomenys'!E104)&gt;0.1),"Klaida","Gerai")</f>
        <v>Klaida</v>
      </c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T62" s="12"/>
    </row>
    <row r="63" spans="1:20" ht="15.75" thickBot="1" x14ac:dyDescent="0.3">
      <c r="A63" s="12"/>
      <c r="C63" s="306" t="s">
        <v>421</v>
      </c>
      <c r="D63" s="305">
        <f t="shared" si="31"/>
        <v>0</v>
      </c>
      <c r="E63" s="303" t="str">
        <f>IF(OR(D63-('Finansiniai duomenys'!E95+'Finansiniai duomenys'!E98+'Finansiniai duomenys'!E99)&lt;-0.1,D63-('Finansiniai duomenys'!E95+'Finansiniai duomenys'!E98+'Finansiniai duomenys'!E99)&gt;0.1),"Klaida","Gerai")</f>
        <v>Klaida</v>
      </c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T63" s="12"/>
    </row>
    <row r="64" spans="1:20" x14ac:dyDescent="0.25">
      <c r="A64" s="12"/>
      <c r="C64" s="306" t="s">
        <v>422</v>
      </c>
      <c r="D64" s="305">
        <f>F64+G64+I64+K64+M64+O64+Q64</f>
        <v>0</v>
      </c>
      <c r="E64" s="303" t="str">
        <f>IF(OR(D64-'Finansiniai duomenys'!E106&lt;-0.1,D64-'Finansiniai duomenys'!E106&gt;0.1),"Klaida","Gerai")</f>
        <v>Klaida</v>
      </c>
      <c r="F64" s="380">
        <f>F60+F61+F62</f>
        <v>0</v>
      </c>
      <c r="G64" s="380">
        <f t="shared" ref="G64:R64" si="32">G60+G61+G62</f>
        <v>0</v>
      </c>
      <c r="H64" s="380">
        <f t="shared" si="32"/>
        <v>0</v>
      </c>
      <c r="I64" s="380">
        <f t="shared" si="32"/>
        <v>0</v>
      </c>
      <c r="J64" s="380">
        <f t="shared" si="32"/>
        <v>0</v>
      </c>
      <c r="K64" s="380">
        <f t="shared" si="32"/>
        <v>0</v>
      </c>
      <c r="L64" s="380">
        <f t="shared" si="32"/>
        <v>0</v>
      </c>
      <c r="M64" s="380">
        <f t="shared" si="32"/>
        <v>0</v>
      </c>
      <c r="N64" s="380">
        <f t="shared" si="32"/>
        <v>0</v>
      </c>
      <c r="O64" s="380">
        <f t="shared" si="32"/>
        <v>0</v>
      </c>
      <c r="P64" s="380">
        <f t="shared" si="32"/>
        <v>0</v>
      </c>
      <c r="Q64" s="380">
        <f t="shared" si="32"/>
        <v>0</v>
      </c>
      <c r="R64" s="380">
        <f t="shared" si="32"/>
        <v>0</v>
      </c>
      <c r="T64" s="12"/>
    </row>
    <row r="65" spans="1:21" x14ac:dyDescent="0.25">
      <c r="A65" s="12"/>
      <c r="G65" s="382"/>
      <c r="T65" s="12"/>
    </row>
    <row r="66" spans="1:21" x14ac:dyDescent="0.25">
      <c r="A66" s="12"/>
      <c r="C66" s="308" t="s">
        <v>127</v>
      </c>
      <c r="F66" s="383" t="str">
        <f t="shared" ref="F66:R66" si="33">IF(ROUND(F59-F64,1)/2=0,"Balansas",F59-F64)</f>
        <v>Balansas</v>
      </c>
      <c r="G66" s="383" t="str">
        <f t="shared" si="33"/>
        <v>Balansas</v>
      </c>
      <c r="H66" s="383" t="str">
        <f t="shared" si="33"/>
        <v>Balansas</v>
      </c>
      <c r="I66" s="383" t="str">
        <f t="shared" si="33"/>
        <v>Balansas</v>
      </c>
      <c r="J66" s="383" t="str">
        <f t="shared" si="33"/>
        <v>Balansas</v>
      </c>
      <c r="K66" s="383" t="str">
        <f t="shared" si="33"/>
        <v>Balansas</v>
      </c>
      <c r="L66" s="383" t="str">
        <f t="shared" si="33"/>
        <v>Balansas</v>
      </c>
      <c r="M66" s="383" t="str">
        <f t="shared" si="33"/>
        <v>Balansas</v>
      </c>
      <c r="N66" s="383" t="str">
        <f t="shared" si="33"/>
        <v>Balansas</v>
      </c>
      <c r="O66" s="383" t="str">
        <f t="shared" si="33"/>
        <v>Balansas</v>
      </c>
      <c r="P66" s="383" t="str">
        <f t="shared" si="33"/>
        <v>Balansas</v>
      </c>
      <c r="Q66" s="383" t="str">
        <f t="shared" si="33"/>
        <v>Balansas</v>
      </c>
      <c r="R66" s="383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84" t="s">
        <v>236</v>
      </c>
      <c r="F69" s="385"/>
      <c r="G69" s="385"/>
      <c r="H69" s="385"/>
      <c r="I69" s="385"/>
      <c r="J69" s="386"/>
      <c r="T69" s="12"/>
    </row>
    <row r="70" spans="1:21" x14ac:dyDescent="0.25">
      <c r="A70" s="12"/>
      <c r="E70" s="387" t="s">
        <v>398</v>
      </c>
      <c r="H70" s="543"/>
      <c r="I70" s="543"/>
      <c r="J70" s="544"/>
      <c r="T70" s="12"/>
    </row>
    <row r="71" spans="1:21" ht="51" customHeight="1" x14ac:dyDescent="0.25">
      <c r="A71" s="12"/>
      <c r="E71" s="387"/>
      <c r="H71" s="482"/>
      <c r="I71" s="482"/>
      <c r="J71" s="545"/>
      <c r="T71" s="12"/>
    </row>
    <row r="72" spans="1:21" x14ac:dyDescent="0.25">
      <c r="A72" s="12"/>
      <c r="E72" s="403" t="s">
        <v>243</v>
      </c>
      <c r="H72" s="546"/>
      <c r="I72" s="546"/>
      <c r="J72" s="547"/>
      <c r="T72" s="12"/>
    </row>
    <row r="73" spans="1:21" x14ac:dyDescent="0.25">
      <c r="A73" s="12"/>
      <c r="E73" s="387" t="s">
        <v>245</v>
      </c>
      <c r="H73" s="548"/>
      <c r="I73" s="548"/>
      <c r="J73" s="549"/>
      <c r="T73" s="12"/>
    </row>
    <row r="74" spans="1:21" x14ac:dyDescent="0.25">
      <c r="A74" s="12"/>
      <c r="E74" s="387" t="s">
        <v>247</v>
      </c>
      <c r="H74" s="548"/>
      <c r="I74" s="548"/>
      <c r="J74" s="549"/>
      <c r="T74" s="12"/>
    </row>
    <row r="75" spans="1:21" x14ac:dyDescent="0.25">
      <c r="A75" s="12"/>
      <c r="E75" s="387" t="s">
        <v>249</v>
      </c>
      <c r="H75" s="548"/>
      <c r="I75" s="548"/>
      <c r="J75" s="549"/>
      <c r="T75" s="12"/>
    </row>
    <row r="76" spans="1:21" x14ac:dyDescent="0.25">
      <c r="A76" s="12"/>
      <c r="E76" s="388" t="s">
        <v>399</v>
      </c>
      <c r="F76" s="389"/>
      <c r="G76" s="389"/>
      <c r="H76" s="539"/>
      <c r="I76" s="539"/>
      <c r="J76" s="540"/>
      <c r="T76" s="12"/>
    </row>
    <row r="77" spans="1:21" x14ac:dyDescent="0.25">
      <c r="A77" s="12"/>
      <c r="T77" s="12"/>
    </row>
    <row r="78" spans="1:21" x14ac:dyDescent="0.25">
      <c r="A78" s="12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RkU2cGreT0JR/LhtqqPxHn+/9/PiBTWyVJCupviFUM9KIGUGF3ByToVTIJuZ/5WdAPnLVbzlAwWrY9NzSJvLcw==" saltValue="ziLyYq2B4c8Gjzc/LXIvng==" spinCount="100000" sheet="1" selectLockedCells="1"/>
  <mergeCells count="82">
    <mergeCell ref="C44:F44"/>
    <mergeCell ref="G44:H44"/>
    <mergeCell ref="I44:J44"/>
    <mergeCell ref="K44:L44"/>
    <mergeCell ref="G56:H56"/>
    <mergeCell ref="I56:J56"/>
    <mergeCell ref="K56:L56"/>
    <mergeCell ref="I45:J45"/>
    <mergeCell ref="K45:L45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C29:C30"/>
    <mergeCell ref="D29:D30"/>
    <mergeCell ref="F29:F30"/>
    <mergeCell ref="G29:H29"/>
    <mergeCell ref="E13:E14"/>
    <mergeCell ref="E29:E30"/>
    <mergeCell ref="G28:H28"/>
    <mergeCell ref="C28:F28"/>
    <mergeCell ref="C12:F12"/>
    <mergeCell ref="M12:N12"/>
    <mergeCell ref="O12:P12"/>
    <mergeCell ref="C13:C14"/>
    <mergeCell ref="D13:D14"/>
    <mergeCell ref="F13:F14"/>
    <mergeCell ref="G13:H13"/>
    <mergeCell ref="G12:H12"/>
    <mergeCell ref="I12:J12"/>
    <mergeCell ref="K12:L12"/>
    <mergeCell ref="Q12:R12"/>
    <mergeCell ref="M28:N28"/>
    <mergeCell ref="O28:P28"/>
    <mergeCell ref="Q28:R28"/>
    <mergeCell ref="M44:N44"/>
    <mergeCell ref="O44:P44"/>
    <mergeCell ref="Q44:R44"/>
    <mergeCell ref="M13:N13"/>
    <mergeCell ref="O13:P13"/>
    <mergeCell ref="Q13:R13"/>
    <mergeCell ref="M29:N29"/>
    <mergeCell ref="O29:P29"/>
    <mergeCell ref="Q29:R29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8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duomenys'!$R$2:$R$236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opLeftCell="A37" zoomScaleNormal="100" zoomScaleSheetLayoutView="100" zoomScalePageLayoutView="60" workbookViewId="0">
      <selection activeCell="C10" sqref="C10:E10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9.140625" style="30"/>
    <col min="9" max="9" width="9.140625" style="30" customWidth="1"/>
    <col min="10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2"/>
      <c r="C2" s="263"/>
      <c r="D2" s="561" t="s">
        <v>378</v>
      </c>
      <c r="E2" s="562"/>
      <c r="J2" s="30">
        <v>1</v>
      </c>
      <c r="K2" s="298" t="s">
        <v>434</v>
      </c>
      <c r="L2" s="299">
        <v>304148387</v>
      </c>
      <c r="M2" s="297" t="s">
        <v>1</v>
      </c>
      <c r="N2" s="297" t="s">
        <v>70</v>
      </c>
      <c r="O2" s="297" t="s">
        <v>70</v>
      </c>
    </row>
    <row r="3" spans="2:15" ht="29.45" customHeight="1" x14ac:dyDescent="0.25">
      <c r="B3" s="264"/>
      <c r="C3" s="265"/>
      <c r="D3" s="393" t="s">
        <v>578</v>
      </c>
      <c r="E3" s="394"/>
      <c r="K3" s="300" t="s">
        <v>437</v>
      </c>
      <c r="L3" s="300">
        <v>303042623</v>
      </c>
      <c r="M3" s="297" t="s">
        <v>1</v>
      </c>
      <c r="N3" s="300" t="s">
        <v>112</v>
      </c>
      <c r="O3" s="300" t="s">
        <v>112</v>
      </c>
    </row>
    <row r="4" spans="2:15" ht="14.25" customHeight="1" x14ac:dyDescent="0.25">
      <c r="B4" s="419" t="s">
        <v>389</v>
      </c>
      <c r="C4" s="420"/>
      <c r="D4" s="420"/>
      <c r="E4" s="421"/>
      <c r="K4" s="300" t="s">
        <v>438</v>
      </c>
      <c r="L4" s="300">
        <v>304923194</v>
      </c>
      <c r="M4" s="297" t="s">
        <v>1</v>
      </c>
      <c r="N4" s="300" t="s">
        <v>154</v>
      </c>
      <c r="O4" s="300" t="s">
        <v>154</v>
      </c>
    </row>
    <row r="5" spans="2:15" ht="14.25" customHeight="1" x14ac:dyDescent="0.25">
      <c r="B5" s="266"/>
      <c r="C5" s="267"/>
      <c r="D5" s="267"/>
      <c r="E5" s="268"/>
      <c r="K5" s="300" t="s">
        <v>441</v>
      </c>
      <c r="L5" s="300">
        <v>303432648</v>
      </c>
      <c r="M5" s="297" t="s">
        <v>1</v>
      </c>
      <c r="N5" s="300" t="s">
        <v>340</v>
      </c>
      <c r="O5" s="300" t="s">
        <v>446</v>
      </c>
    </row>
    <row r="6" spans="2:15" ht="18.75" x14ac:dyDescent="0.3">
      <c r="B6" s="146" t="s">
        <v>8</v>
      </c>
      <c r="C6" s="422"/>
      <c r="D6" s="422"/>
      <c r="E6" s="423"/>
      <c r="M6" s="40"/>
      <c r="N6" s="40"/>
    </row>
    <row r="7" spans="2:15" x14ac:dyDescent="0.2">
      <c r="B7" s="147" t="s">
        <v>10</v>
      </c>
      <c r="C7" s="410" t="str">
        <f>IFERROR(VLOOKUP(C6,$K$2:$M$5,3,FALSE),"")</f>
        <v/>
      </c>
      <c r="D7" s="410"/>
      <c r="E7" s="411"/>
      <c r="M7" s="40"/>
      <c r="N7" s="40"/>
      <c r="O7" s="40"/>
    </row>
    <row r="8" spans="2:15" x14ac:dyDescent="0.2">
      <c r="B8" s="148" t="s">
        <v>14</v>
      </c>
      <c r="C8" s="410" t="str">
        <f>IFERROR(VLOOKUP(C6,$K$2:$L$5,2,FALSE),"")</f>
        <v/>
      </c>
      <c r="D8" s="410"/>
      <c r="E8" s="411"/>
      <c r="O8" s="40"/>
    </row>
    <row r="9" spans="2:15" ht="12" customHeight="1" x14ac:dyDescent="0.2">
      <c r="B9" s="148" t="s">
        <v>17</v>
      </c>
      <c r="C9" s="136"/>
      <c r="D9" s="136"/>
      <c r="E9" s="269"/>
      <c r="K9" s="40"/>
      <c r="L9" s="40"/>
    </row>
    <row r="10" spans="2:15" ht="12" customHeight="1" x14ac:dyDescent="0.2">
      <c r="B10" s="148" t="s">
        <v>26</v>
      </c>
      <c r="C10" s="412"/>
      <c r="D10" s="412"/>
      <c r="E10" s="413"/>
    </row>
    <row r="11" spans="2:15" ht="12" customHeight="1" x14ac:dyDescent="0.2">
      <c r="B11" s="148" t="s">
        <v>30</v>
      </c>
      <c r="C11" s="414"/>
      <c r="D11" s="414"/>
      <c r="E11" s="415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16" t="s">
        <v>37</v>
      </c>
      <c r="D13" s="417"/>
      <c r="E13" s="418"/>
    </row>
    <row r="14" spans="2:15" ht="12" customHeight="1" x14ac:dyDescent="0.2">
      <c r="B14" s="148" t="s">
        <v>41</v>
      </c>
      <c r="C14" s="444" t="s">
        <v>359</v>
      </c>
      <c r="D14" s="444"/>
      <c r="E14" s="150" t="s">
        <v>43</v>
      </c>
    </row>
    <row r="15" spans="2:15" ht="12" customHeight="1" x14ac:dyDescent="0.2">
      <c r="B15" s="151" t="s">
        <v>47</v>
      </c>
      <c r="C15" s="445"/>
      <c r="D15" s="560"/>
      <c r="E15" s="152"/>
      <c r="M15" s="40"/>
      <c r="N15" s="40"/>
    </row>
    <row r="16" spans="2:15" ht="12" customHeight="1" x14ac:dyDescent="0.2">
      <c r="B16" s="151" t="s">
        <v>51</v>
      </c>
      <c r="C16" s="445"/>
      <c r="D16" s="560"/>
      <c r="E16" s="152"/>
      <c r="O16" s="40"/>
    </row>
    <row r="17" spans="2:15" ht="12" customHeight="1" x14ac:dyDescent="0.2">
      <c r="B17" s="151" t="s">
        <v>55</v>
      </c>
      <c r="C17" s="445"/>
      <c r="D17" s="560"/>
      <c r="E17" s="152"/>
      <c r="M17" s="40"/>
      <c r="N17" s="40"/>
    </row>
    <row r="18" spans="2:15" ht="12" customHeight="1" x14ac:dyDescent="0.2">
      <c r="B18" s="151" t="s">
        <v>58</v>
      </c>
      <c r="C18" s="445"/>
      <c r="D18" s="560"/>
      <c r="E18" s="152"/>
      <c r="M18" s="40"/>
      <c r="N18" s="40"/>
      <c r="O18" s="40"/>
    </row>
    <row r="19" spans="2:15" ht="12" customHeight="1" x14ac:dyDescent="0.2">
      <c r="B19" s="151" t="s">
        <v>61</v>
      </c>
      <c r="C19" s="445"/>
      <c r="D19" s="560"/>
      <c r="E19" s="152"/>
      <c r="M19" s="40"/>
      <c r="N19" s="40"/>
      <c r="O19" s="40"/>
    </row>
    <row r="20" spans="2:15" ht="12" customHeight="1" x14ac:dyDescent="0.2">
      <c r="B20" s="151" t="s">
        <v>75</v>
      </c>
      <c r="C20" s="448" t="s">
        <v>76</v>
      </c>
      <c r="D20" s="449"/>
      <c r="E20" s="270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390</v>
      </c>
      <c r="C22" s="566" t="str">
        <f>IFERROR(VLOOKUP(C6,$K$2:$O$5,4,FALSE),"")</f>
        <v/>
      </c>
      <c r="D22" s="566"/>
      <c r="E22" s="567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42" t="s">
        <v>87</v>
      </c>
      <c r="D24" s="442"/>
      <c r="E24" s="443"/>
      <c r="O24" s="40"/>
    </row>
    <row r="25" spans="2:15" x14ac:dyDescent="0.2">
      <c r="B25" s="159"/>
      <c r="C25" s="434"/>
      <c r="D25" s="434"/>
      <c r="E25" s="435"/>
      <c r="M25" s="40"/>
      <c r="N25" s="40"/>
      <c r="O25" s="40"/>
    </row>
    <row r="26" spans="2:15" x14ac:dyDescent="0.2">
      <c r="B26" s="159"/>
      <c r="C26" s="436" t="s">
        <v>93</v>
      </c>
      <c r="D26" s="436"/>
      <c r="E26" s="437"/>
      <c r="M26" s="40"/>
      <c r="N26" s="40"/>
      <c r="O26" s="40"/>
    </row>
    <row r="27" spans="2:15" ht="27" customHeight="1" thickBot="1" x14ac:dyDescent="0.25">
      <c r="B27" s="160" t="s">
        <v>95</v>
      </c>
      <c r="C27" s="213" t="s">
        <v>448</v>
      </c>
      <c r="D27" s="213"/>
      <c r="E27" s="214" t="s">
        <v>449</v>
      </c>
      <c r="M27" s="40"/>
      <c r="N27" s="40"/>
      <c r="O27" s="40"/>
    </row>
    <row r="28" spans="2:15" x14ac:dyDescent="0.2">
      <c r="B28" s="162" t="s">
        <v>97</v>
      </c>
      <c r="C28" s="1"/>
      <c r="D28" s="34"/>
      <c r="E28" s="271"/>
      <c r="M28" s="40"/>
      <c r="N28" s="40"/>
      <c r="O28" s="40"/>
    </row>
    <row r="29" spans="2:15" x14ac:dyDescent="0.2">
      <c r="B29" s="162" t="s">
        <v>99</v>
      </c>
      <c r="C29" s="2"/>
      <c r="D29" s="34"/>
      <c r="E29" s="272"/>
      <c r="M29" s="40"/>
      <c r="N29" s="40"/>
      <c r="O29" s="40"/>
    </row>
    <row r="30" spans="2:15" x14ac:dyDescent="0.2">
      <c r="B30" s="165" t="s">
        <v>101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103</v>
      </c>
      <c r="C31" s="6"/>
      <c r="D31" s="34"/>
      <c r="E31" s="273"/>
      <c r="M31" s="40"/>
      <c r="N31" s="40"/>
      <c r="O31" s="40"/>
    </row>
    <row r="32" spans="2:15" x14ac:dyDescent="0.2">
      <c r="B32" s="162" t="s">
        <v>105</v>
      </c>
      <c r="C32" s="3"/>
      <c r="D32" s="34"/>
      <c r="E32" s="274"/>
      <c r="M32" s="40"/>
      <c r="N32" s="40"/>
      <c r="O32" s="40"/>
    </row>
    <row r="33" spans="2:15" x14ac:dyDescent="0.2">
      <c r="B33" s="165" t="s">
        <v>107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111</v>
      </c>
      <c r="C34" s="3"/>
      <c r="D34" s="34"/>
      <c r="E34" s="274"/>
      <c r="M34" s="40"/>
      <c r="N34" s="40"/>
      <c r="O34" s="40"/>
    </row>
    <row r="35" spans="2:15" x14ac:dyDescent="0.2">
      <c r="B35" s="162" t="s">
        <v>113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115</v>
      </c>
      <c r="C36" s="1"/>
      <c r="D36" s="34"/>
      <c r="E36" s="271"/>
      <c r="M36" s="40"/>
      <c r="N36" s="40"/>
    </row>
    <row r="37" spans="2:15" s="36" customFormat="1" ht="12" customHeight="1" x14ac:dyDescent="0.2">
      <c r="B37" s="171" t="s">
        <v>117</v>
      </c>
      <c r="C37" s="2"/>
      <c r="D37" s="34"/>
      <c r="E37" s="272"/>
      <c r="K37" s="30"/>
      <c r="L37" s="30"/>
      <c r="M37" s="40"/>
      <c r="N37" s="40"/>
      <c r="O37" s="40"/>
    </row>
    <row r="38" spans="2:15" ht="12" customHeight="1" x14ac:dyDescent="0.2">
      <c r="B38" s="165" t="s">
        <v>119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121</v>
      </c>
      <c r="C39" s="3"/>
      <c r="D39" s="34"/>
      <c r="E39" s="274"/>
      <c r="O39" s="40"/>
    </row>
    <row r="40" spans="2:15" x14ac:dyDescent="0.2">
      <c r="B40" s="165" t="s">
        <v>123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42" t="s">
        <v>391</v>
      </c>
      <c r="D42" s="442"/>
      <c r="E42" s="443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127</v>
      </c>
      <c r="C43" s="242" t="s">
        <v>448</v>
      </c>
      <c r="D43" s="213"/>
      <c r="E43" s="243" t="s">
        <v>449</v>
      </c>
      <c r="K43" s="30"/>
      <c r="L43" s="30"/>
      <c r="M43" s="30"/>
      <c r="N43" s="30"/>
      <c r="O43" s="30"/>
    </row>
    <row r="44" spans="2:15" x14ac:dyDescent="0.2">
      <c r="B44" s="177" t="s">
        <v>129</v>
      </c>
      <c r="C44" s="1"/>
      <c r="D44" s="34"/>
      <c r="E44" s="271"/>
    </row>
    <row r="45" spans="2:15" s="40" customFormat="1" x14ac:dyDescent="0.2">
      <c r="B45" s="177" t="s">
        <v>131</v>
      </c>
      <c r="C45" s="4"/>
      <c r="D45" s="34"/>
      <c r="E45" s="190"/>
      <c r="K45" s="30"/>
      <c r="L45" s="30"/>
      <c r="O45" s="30"/>
    </row>
    <row r="46" spans="2:15" x14ac:dyDescent="0.2">
      <c r="B46" s="177" t="s">
        <v>133</v>
      </c>
      <c r="C46" s="4"/>
      <c r="D46" s="34"/>
      <c r="E46" s="190"/>
      <c r="M46" s="40"/>
      <c r="N46" s="40"/>
      <c r="O46" s="40"/>
    </row>
    <row r="47" spans="2:15" x14ac:dyDescent="0.2">
      <c r="B47" s="177" t="s">
        <v>135</v>
      </c>
      <c r="C47" s="4"/>
      <c r="D47" s="34"/>
      <c r="E47" s="190"/>
      <c r="M47" s="40"/>
      <c r="N47" s="40"/>
      <c r="O47" s="40"/>
    </row>
    <row r="48" spans="2:15" x14ac:dyDescent="0.2">
      <c r="B48" s="179" t="s">
        <v>137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140</v>
      </c>
      <c r="C50" s="1"/>
      <c r="D50" s="34"/>
      <c r="E50" s="271"/>
      <c r="K50" s="30"/>
      <c r="L50" s="30"/>
    </row>
    <row r="51" spans="2:15" x14ac:dyDescent="0.2">
      <c r="B51" s="183" t="s">
        <v>392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393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146</v>
      </c>
      <c r="C53" s="2"/>
      <c r="D53" s="34"/>
      <c r="E53" s="272"/>
      <c r="K53" s="30"/>
      <c r="L53" s="30"/>
    </row>
    <row r="54" spans="2:15" ht="14.25" customHeight="1" x14ac:dyDescent="0.2">
      <c r="B54" s="179" t="s">
        <v>148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150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153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155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394</v>
      </c>
      <c r="C62" s="4"/>
      <c r="D62" s="34"/>
      <c r="E62" s="190"/>
    </row>
    <row r="63" spans="2:15" s="40" customFormat="1" ht="10.5" customHeight="1" x14ac:dyDescent="0.2">
      <c r="B63" s="188" t="s">
        <v>167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169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171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173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175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178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181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184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186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188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190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370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194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197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5" t="s">
        <v>200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203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6" t="s">
        <v>206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7"/>
      <c r="C89" s="34"/>
      <c r="D89" s="34"/>
      <c r="E89" s="176"/>
    </row>
    <row r="90" spans="2:15" ht="26.25" customHeight="1" x14ac:dyDescent="0.2">
      <c r="B90" s="278"/>
      <c r="C90" s="563" t="s">
        <v>391</v>
      </c>
      <c r="D90" s="563"/>
      <c r="E90" s="564"/>
    </row>
    <row r="91" spans="2:15" ht="27" customHeight="1" thickBot="1" x14ac:dyDescent="0.25">
      <c r="B91" s="279" t="s">
        <v>212</v>
      </c>
      <c r="C91" s="213" t="str">
        <f>C27</f>
        <v>Praėjęs ataskaitinis laikotarpis 2021 m.</v>
      </c>
      <c r="D91" s="213"/>
      <c r="E91" s="214" t="str">
        <f>E27</f>
        <v>Ataskaitinis laikotarpis 2022 m.</v>
      </c>
    </row>
    <row r="92" spans="2:15" s="40" customFormat="1" ht="24" x14ac:dyDescent="0.2">
      <c r="B92" s="196" t="s">
        <v>214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80"/>
      <c r="C93" s="281"/>
      <c r="D93" s="10"/>
      <c r="E93" s="282"/>
      <c r="K93" s="30"/>
      <c r="L93" s="30"/>
      <c r="M93" s="30"/>
      <c r="N93" s="30"/>
      <c r="O93" s="30"/>
    </row>
    <row r="94" spans="2:15" s="40" customFormat="1" x14ac:dyDescent="0.2">
      <c r="B94" s="199" t="s">
        <v>217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3" t="s">
        <v>395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8" t="s">
        <v>396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4"/>
    </row>
    <row r="100" spans="2:15" s="40" customFormat="1" ht="25.5" customHeight="1" thickBot="1" x14ac:dyDescent="0.25">
      <c r="B100" s="160" t="s">
        <v>228</v>
      </c>
      <c r="C100" s="37" t="str">
        <f>C27</f>
        <v>Praėjęs ataskaitinis laikotarpis 2021 m.</v>
      </c>
      <c r="D100" s="37"/>
      <c r="E100" s="161" t="str">
        <f>E27</f>
        <v>Ataskaitinis laikotarpis 2022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200" t="s">
        <v>229</v>
      </c>
      <c r="C101" s="60"/>
      <c r="D101" s="134"/>
      <c r="E101" s="201"/>
      <c r="K101" s="30"/>
      <c r="L101" s="30"/>
      <c r="M101" s="30"/>
      <c r="N101" s="30"/>
      <c r="O101" s="30"/>
    </row>
    <row r="102" spans="2:15" s="40" customFormat="1" ht="23.25" customHeight="1" x14ac:dyDescent="0.2">
      <c r="B102" s="202" t="s">
        <v>230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200" t="s">
        <v>232</v>
      </c>
      <c r="C103" s="61"/>
      <c r="D103" s="34"/>
      <c r="E103" s="190"/>
    </row>
    <row r="104" spans="2:15" ht="24" x14ac:dyDescent="0.2">
      <c r="B104" s="285" t="s">
        <v>234</v>
      </c>
      <c r="C104" s="117"/>
      <c r="D104" s="59"/>
      <c r="E104" s="204"/>
    </row>
    <row r="105" spans="2:15" ht="13.5" customHeight="1" x14ac:dyDescent="0.2">
      <c r="B105" s="286"/>
      <c r="C105" s="34"/>
      <c r="D105" s="10"/>
      <c r="E105" s="176"/>
    </row>
    <row r="106" spans="2:15" ht="30.75" customHeight="1" x14ac:dyDescent="0.2">
      <c r="B106" s="287"/>
      <c r="C106" s="442" t="s">
        <v>391</v>
      </c>
      <c r="D106" s="442"/>
      <c r="E106" s="443"/>
    </row>
    <row r="107" spans="2:15" ht="14.25" customHeight="1" thickBot="1" x14ac:dyDescent="0.25">
      <c r="B107" s="160" t="s">
        <v>236</v>
      </c>
      <c r="C107" s="37"/>
      <c r="D107" s="37"/>
      <c r="E107" s="161"/>
    </row>
    <row r="108" spans="2:15" ht="93.75" customHeight="1" x14ac:dyDescent="0.2">
      <c r="B108" s="206" t="s">
        <v>238</v>
      </c>
      <c r="C108" s="432"/>
      <c r="D108" s="432"/>
      <c r="E108" s="433"/>
    </row>
    <row r="109" spans="2:15" ht="12.75" hidden="1" customHeight="1" x14ac:dyDescent="0.2">
      <c r="B109" s="205"/>
      <c r="C109" s="34"/>
      <c r="D109" s="34"/>
      <c r="E109" s="176"/>
    </row>
    <row r="110" spans="2:15" ht="15.75" customHeight="1" thickBot="1" x14ac:dyDescent="0.25">
      <c r="B110" s="288"/>
      <c r="C110" s="54"/>
      <c r="D110" s="54"/>
      <c r="E110" s="289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243</v>
      </c>
      <c r="C112" s="83"/>
      <c r="D112" s="83"/>
      <c r="E112" s="207"/>
    </row>
    <row r="113" spans="2:5" x14ac:dyDescent="0.2">
      <c r="B113" s="159" t="s">
        <v>245</v>
      </c>
      <c r="C113" s="565"/>
      <c r="D113" s="412"/>
      <c r="E113" s="413"/>
    </row>
    <row r="114" spans="2:5" x14ac:dyDescent="0.2">
      <c r="B114" s="159" t="s">
        <v>247</v>
      </c>
      <c r="C114" s="440"/>
      <c r="D114" s="440"/>
      <c r="E114" s="441"/>
    </row>
    <row r="115" spans="2:5" ht="24" x14ac:dyDescent="0.2">
      <c r="B115" s="208" t="s">
        <v>249</v>
      </c>
      <c r="C115" s="428"/>
      <c r="D115" s="428"/>
      <c r="E115" s="429"/>
    </row>
    <row r="116" spans="2:5" ht="24" x14ac:dyDescent="0.2">
      <c r="B116" s="209" t="s">
        <v>251</v>
      </c>
      <c r="C116" s="430"/>
      <c r="D116" s="430"/>
      <c r="E116" s="431"/>
    </row>
    <row r="117" spans="2:5" ht="12.75" thickBot="1" x14ac:dyDescent="0.25">
      <c r="B117" s="210"/>
      <c r="C117" s="211"/>
      <c r="D117" s="211"/>
      <c r="E117" s="212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QrPeQwAkz3WoQa9QBlbyvKc0dHkKV5mULPoqeJka+UukLhoPDtv5G9RgReH5jEDDsFk/b7mHS6dV16OJTlxwHA==" saltValue="5POCtVMb0obPRQy0HgaqUw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ErrorMessage="1" prompt="Nurodykite įmonės direktoriaus (generalinio direktoriaus) vardą ir pavardę. VĮ miškų urėdijų prašome nurodyti miškų urėdo vardą ir pavardę. Pareigų nurodyti nereikia." sqref="C10:E10" xr:uid="{F0F76370-338B-4EFD-A6E8-A2A84FC33EF0}"/>
    <dataValidation allowBlank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6" ma:contentTypeDescription="Create a new document." ma:contentTypeScope="" ma:versionID="fae353d5bb40fee0c73ea644dd8e22c9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05c647139718894f99b56ab289dd61a4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094CAE-270D-4771-B8A7-CE1EF9A2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Asta Kulikauskienė</cp:lastModifiedBy>
  <cp:revision/>
  <dcterms:created xsi:type="dcterms:W3CDTF">2014-03-24T16:58:47Z</dcterms:created>
  <dcterms:modified xsi:type="dcterms:W3CDTF">2023-05-03T05:17:51Z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